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S-DC\FolderRedirection\M.Seabrook\Documents\"/>
    </mc:Choice>
  </mc:AlternateContent>
  <xr:revisionPtr revIDLastSave="0" documentId="8_{40A504C6-4AD9-4748-AE3C-FB24492B87C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irect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direct!$A$1:$L$437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1" i="1" l="1"/>
  <c r="G431" i="1"/>
  <c r="K244" i="1" l="1"/>
  <c r="K425" i="1" l="1"/>
  <c r="K421" i="1"/>
  <c r="K420" i="1"/>
  <c r="K418" i="1"/>
  <c r="K417" i="1"/>
  <c r="K413" i="1"/>
  <c r="K412" i="1"/>
  <c r="K410" i="1"/>
  <c r="K408" i="1"/>
  <c r="K407" i="1"/>
  <c r="K398" i="1"/>
  <c r="K394" i="1"/>
  <c r="K393" i="1"/>
  <c r="K387" i="1"/>
  <c r="K386" i="1"/>
  <c r="K384" i="1"/>
  <c r="K381" i="1"/>
  <c r="K378" i="1"/>
  <c r="K374" i="1"/>
  <c r="K348" i="1"/>
  <c r="K345" i="1"/>
  <c r="K337" i="1"/>
  <c r="K335" i="1"/>
  <c r="K318" i="1"/>
  <c r="K296" i="1"/>
  <c r="K291" i="1"/>
  <c r="K279" i="1"/>
  <c r="K278" i="1"/>
  <c r="K268" i="1"/>
  <c r="K265" i="1"/>
  <c r="K264" i="1"/>
  <c r="K261" i="1"/>
  <c r="K252" i="1"/>
  <c r="K250" i="1"/>
  <c r="K245" i="1"/>
  <c r="K238" i="1"/>
  <c r="K228" i="1"/>
  <c r="K227" i="1"/>
  <c r="K225" i="1"/>
  <c r="K222" i="1"/>
  <c r="K221" i="1"/>
  <c r="K213" i="1"/>
  <c r="K198" i="1"/>
  <c r="K189" i="1"/>
  <c r="K185" i="1"/>
  <c r="K184" i="1"/>
  <c r="K182" i="1"/>
  <c r="K180" i="1"/>
  <c r="K179" i="1"/>
  <c r="K171" i="1"/>
  <c r="K159" i="1"/>
  <c r="K145" i="1"/>
  <c r="K142" i="1"/>
  <c r="K137" i="1"/>
  <c r="K134" i="1"/>
  <c r="K126" i="1"/>
  <c r="K116" i="1"/>
  <c r="K115" i="1"/>
  <c r="K107" i="1"/>
  <c r="K102" i="1"/>
  <c r="K100" i="1"/>
  <c r="K91" i="1"/>
  <c r="K89" i="1"/>
  <c r="K88" i="1"/>
  <c r="K82" i="1"/>
  <c r="K78" i="1"/>
  <c r="K76" i="1"/>
  <c r="K75" i="1"/>
  <c r="K74" i="1"/>
  <c r="K67" i="1"/>
  <c r="K63" i="1"/>
  <c r="K57" i="1"/>
  <c r="K53" i="1"/>
  <c r="K52" i="1"/>
  <c r="K51" i="1"/>
  <c r="K47" i="1"/>
  <c r="K45" i="1"/>
  <c r="K43" i="1"/>
  <c r="K34" i="1"/>
  <c r="K21" i="1"/>
  <c r="K16" i="1"/>
  <c r="F48" i="1" l="1"/>
  <c r="F17" i="1" l="1"/>
  <c r="F235" i="1"/>
  <c r="F402" i="1"/>
  <c r="F325" i="1"/>
  <c r="F311" i="1"/>
  <c r="F279" i="1"/>
  <c r="F222" i="1"/>
  <c r="F214" i="1"/>
  <c r="F198" i="1"/>
  <c r="F119" i="1"/>
  <c r="F104" i="1"/>
  <c r="F84" i="1" l="1"/>
  <c r="F253" i="1" l="1"/>
  <c r="F172" i="1" l="1"/>
  <c r="F369" i="1" l="1"/>
  <c r="F429" i="1"/>
  <c r="F422" i="1"/>
  <c r="F162" i="1" l="1"/>
  <c r="F23" i="1" l="1"/>
  <c r="F265" i="1"/>
  <c r="F156" i="1" l="1"/>
  <c r="F64" i="1" l="1"/>
  <c r="F273" i="1" l="1"/>
  <c r="F291" i="1" l="1"/>
  <c r="F128" i="1" l="1"/>
  <c r="F247" i="1" l="1"/>
  <c r="F39" i="1"/>
  <c r="F331" i="1" l="1"/>
  <c r="F342" i="1" l="1"/>
  <c r="F348" i="1"/>
  <c r="F70" i="1" l="1"/>
  <c r="F284" i="1" l="1"/>
  <c r="F257" i="1"/>
  <c r="F34" i="1" l="1"/>
  <c r="F356" i="1" l="1"/>
  <c r="F131" i="1" l="1"/>
  <c r="F122" i="1" l="1"/>
  <c r="F58" i="1"/>
  <c r="F337" i="1" l="1"/>
  <c r="F426" i="1"/>
  <c r="F296" i="1"/>
  <c r="F305" i="1"/>
  <c r="F91" i="1"/>
  <c r="F78" i="1" l="1"/>
  <c r="F238" i="1" l="1"/>
  <c r="F109" i="1" l="1"/>
  <c r="F28" i="1" l="1"/>
  <c r="F145" i="1"/>
  <c r="F230" i="1" l="1"/>
  <c r="F134" i="1"/>
  <c r="F53" i="1" l="1"/>
  <c r="F431" i="1" l="1"/>
  <c r="C431" i="1" l="1"/>
  <c r="D431" i="1"/>
  <c r="E431" i="1" l="1"/>
</calcChain>
</file>

<file path=xl/sharedStrings.xml><?xml version="1.0" encoding="utf-8"?>
<sst xmlns="http://schemas.openxmlformats.org/spreadsheetml/2006/main" count="528" uniqueCount="397">
  <si>
    <t>CREMATORIA</t>
  </si>
  <si>
    <t>Total Since Opening</t>
  </si>
  <si>
    <t>Bath</t>
  </si>
  <si>
    <t>Westerleigh</t>
  </si>
  <si>
    <t>BEDFORDSHIRE (2)</t>
  </si>
  <si>
    <t>Bedford</t>
  </si>
  <si>
    <t>Luton</t>
  </si>
  <si>
    <t>Bracknell</t>
  </si>
  <si>
    <t>Reading</t>
  </si>
  <si>
    <t>Slough</t>
  </si>
  <si>
    <r>
      <t xml:space="preserve">Amersham </t>
    </r>
    <r>
      <rPr>
        <sz val="8"/>
        <rFont val="Arial"/>
        <family val="2"/>
      </rPr>
      <t>(Chilterns)</t>
    </r>
  </si>
  <si>
    <t>Milton Keynes</t>
  </si>
  <si>
    <t>Cambridge</t>
  </si>
  <si>
    <t>Peterborough</t>
  </si>
  <si>
    <t>Chester</t>
  </si>
  <si>
    <t>Crewe</t>
  </si>
  <si>
    <t>Macclesfield</t>
  </si>
  <si>
    <t>Warrington</t>
  </si>
  <si>
    <t>Widnes</t>
  </si>
  <si>
    <t>Hartlepool</t>
  </si>
  <si>
    <t>Middlesbrough</t>
  </si>
  <si>
    <t>Bodmin</t>
  </si>
  <si>
    <t>Truro</t>
  </si>
  <si>
    <t>Barrow-in-Furness</t>
  </si>
  <si>
    <t>Carlisle</t>
  </si>
  <si>
    <r>
      <t>Distington</t>
    </r>
    <r>
      <rPr>
        <sz val="8"/>
        <rFont val="Arial"/>
        <family val="2"/>
      </rPr>
      <t xml:space="preserve"> (Whitehaven)</t>
    </r>
  </si>
  <si>
    <t>Chesterfield</t>
  </si>
  <si>
    <t>Derby</t>
  </si>
  <si>
    <t>Barnstaple</t>
  </si>
  <si>
    <r>
      <t xml:space="preserve">Plymouth </t>
    </r>
    <r>
      <rPr>
        <sz val="8"/>
        <rFont val="Arial"/>
        <family val="2"/>
      </rPr>
      <t>(Efford)</t>
    </r>
  </si>
  <si>
    <r>
      <t>Plymouth (</t>
    </r>
    <r>
      <rPr>
        <sz val="8"/>
        <rFont val="Arial"/>
        <family val="2"/>
      </rPr>
      <t>Weston Mill</t>
    </r>
    <r>
      <rPr>
        <sz val="10"/>
        <rFont val="Arial"/>
        <family val="2"/>
      </rPr>
      <t>)</t>
    </r>
  </si>
  <si>
    <t>Torquay</t>
  </si>
  <si>
    <t>Bournemouth</t>
  </si>
  <si>
    <t>Poole</t>
  </si>
  <si>
    <t>Weymouth</t>
  </si>
  <si>
    <t>Darlington</t>
  </si>
  <si>
    <t>Durham</t>
  </si>
  <si>
    <t>Basildon</t>
  </si>
  <si>
    <t>Chelmsford</t>
  </si>
  <si>
    <t>Colchester</t>
  </si>
  <si>
    <t>Harlow</t>
  </si>
  <si>
    <t>Southend-on-Sea</t>
  </si>
  <si>
    <t>South Essex</t>
  </si>
  <si>
    <t>Weeley</t>
  </si>
  <si>
    <t>Cheltenham</t>
  </si>
  <si>
    <t>Aldershot</t>
  </si>
  <si>
    <t xml:space="preserve">Basingstoke </t>
  </si>
  <si>
    <t>Portchester</t>
  </si>
  <si>
    <t>Southampton</t>
  </si>
  <si>
    <t>HEREFORDSHIRE (1)</t>
  </si>
  <si>
    <t>Hereford</t>
  </si>
  <si>
    <t xml:space="preserve">Harwood Park </t>
  </si>
  <si>
    <t>West Hertfordshire</t>
  </si>
  <si>
    <t>Great Grimsby</t>
  </si>
  <si>
    <t>Hull</t>
  </si>
  <si>
    <t>Scunthorpe</t>
  </si>
  <si>
    <t>ISLE OF MAN (1)</t>
  </si>
  <si>
    <t>Douglas</t>
  </si>
  <si>
    <t>ISLE OF WIGHT (1)</t>
  </si>
  <si>
    <t>Whippingham</t>
  </si>
  <si>
    <t>Barham</t>
  </si>
  <si>
    <t>Charing</t>
  </si>
  <si>
    <t>Folkestone</t>
  </si>
  <si>
    <t>Maidstone</t>
  </si>
  <si>
    <t>Margate</t>
  </si>
  <si>
    <t>Medway</t>
  </si>
  <si>
    <t>Tunbridge Wells</t>
  </si>
  <si>
    <t>Accrington</t>
  </si>
  <si>
    <t>Blackburn</t>
  </si>
  <si>
    <t>Blackpool</t>
  </si>
  <si>
    <t>Burnley</t>
  </si>
  <si>
    <t>Lancaster &amp; Morecambe</t>
  </si>
  <si>
    <t>Lytham St Annes</t>
  </si>
  <si>
    <t>Preston</t>
  </si>
  <si>
    <t>Leicester</t>
  </si>
  <si>
    <t>Loughborough</t>
  </si>
  <si>
    <t>Boston</t>
  </si>
  <si>
    <t>Grantham</t>
  </si>
  <si>
    <t>Lincoln</t>
  </si>
  <si>
    <t>LONDON (24)</t>
  </si>
  <si>
    <t>Beckenham</t>
  </si>
  <si>
    <t>Croydon</t>
  </si>
  <si>
    <t>Eltham</t>
  </si>
  <si>
    <t>Enfield</t>
  </si>
  <si>
    <t>Golders Green</t>
  </si>
  <si>
    <t>Hendon</t>
  </si>
  <si>
    <t>Honor Oak</t>
  </si>
  <si>
    <t>Islington</t>
  </si>
  <si>
    <t>Kingston-upon-Thames</t>
  </si>
  <si>
    <t>Lambeth</t>
  </si>
  <si>
    <t>Lewisham</t>
  </si>
  <si>
    <t>Manor Park</t>
  </si>
  <si>
    <t>Mortlake</t>
  </si>
  <si>
    <t>New Southgate</t>
  </si>
  <si>
    <t>North East Surrey</t>
  </si>
  <si>
    <t>Putney Vale</t>
  </si>
  <si>
    <t>Ruislip</t>
  </si>
  <si>
    <t>St Marylebone</t>
  </si>
  <si>
    <t>South West Middlesex</t>
  </si>
  <si>
    <t>West Norwood</t>
  </si>
  <si>
    <t>Altrincham</t>
  </si>
  <si>
    <r>
      <t xml:space="preserve">Atherton </t>
    </r>
    <r>
      <rPr>
        <sz val="8"/>
        <rFont val="Arial"/>
        <family val="2"/>
      </rPr>
      <t xml:space="preserve">(Howe Bridge) </t>
    </r>
  </si>
  <si>
    <t>Bolton</t>
  </si>
  <si>
    <t>Dukinfield</t>
  </si>
  <si>
    <r>
      <t>Manchester (</t>
    </r>
    <r>
      <rPr>
        <sz val="8"/>
        <rFont val="Arial"/>
        <family val="2"/>
      </rPr>
      <t>Blackley</t>
    </r>
    <r>
      <rPr>
        <sz val="10"/>
        <rFont val="Arial"/>
        <family val="2"/>
      </rPr>
      <t>)</t>
    </r>
  </si>
  <si>
    <t>Middleton</t>
  </si>
  <si>
    <t>Oldham</t>
  </si>
  <si>
    <t>Rochdale</t>
  </si>
  <si>
    <t xml:space="preserve">Salford </t>
  </si>
  <si>
    <t>Stockport</t>
  </si>
  <si>
    <t>Wigan</t>
  </si>
  <si>
    <t>MERSEYSIDE (6)</t>
  </si>
  <si>
    <t>Birkenhead</t>
  </si>
  <si>
    <r>
      <t xml:space="preserve">Liverpool </t>
    </r>
    <r>
      <rPr>
        <sz val="8"/>
        <rFont val="Arial"/>
        <family val="2"/>
      </rPr>
      <t>(Anfield)</t>
    </r>
  </si>
  <si>
    <r>
      <t xml:space="preserve">Liverpool </t>
    </r>
    <r>
      <rPr>
        <sz val="8"/>
        <rFont val="Arial"/>
        <family val="2"/>
      </rPr>
      <t>(Springwood)</t>
    </r>
  </si>
  <si>
    <t>St Helens</t>
  </si>
  <si>
    <t>Southport</t>
  </si>
  <si>
    <r>
      <t xml:space="preserve">Thornton </t>
    </r>
    <r>
      <rPr>
        <sz val="8"/>
        <rFont val="Arial"/>
        <family val="2"/>
      </rPr>
      <t>(Crosby)</t>
    </r>
  </si>
  <si>
    <t>Great Yarmouth</t>
  </si>
  <si>
    <t>King's Lynn</t>
  </si>
  <si>
    <r>
      <t xml:space="preserve">Norwich </t>
    </r>
    <r>
      <rPr>
        <sz val="8"/>
        <rFont val="Arial"/>
        <family val="2"/>
      </rPr>
      <t>(Earlham Road)</t>
    </r>
  </si>
  <si>
    <r>
      <t xml:space="preserve">Norwich </t>
    </r>
    <r>
      <rPr>
        <sz val="8"/>
        <rFont val="Arial"/>
        <family val="2"/>
      </rPr>
      <t>(Horsham St Faith)</t>
    </r>
  </si>
  <si>
    <t>Kettering</t>
  </si>
  <si>
    <t>Northampton</t>
  </si>
  <si>
    <t>NORTHUMBERLAND (1)</t>
  </si>
  <si>
    <t>Blyth</t>
  </si>
  <si>
    <t>Bramcote</t>
  </si>
  <si>
    <t>Mansfield</t>
  </si>
  <si>
    <t>Nottingham</t>
  </si>
  <si>
    <t>Banbury</t>
  </si>
  <si>
    <t>Oxford</t>
  </si>
  <si>
    <t>SHROPSHIRE (2)</t>
  </si>
  <si>
    <t>Shrewsbury</t>
  </si>
  <si>
    <t>Taunton</t>
  </si>
  <si>
    <t>Yeovil</t>
  </si>
  <si>
    <t>Bretby</t>
  </si>
  <si>
    <t>Newcastle-under-Lyme</t>
  </si>
  <si>
    <t>Stafford</t>
  </si>
  <si>
    <t>Stoke-on-Trent</t>
  </si>
  <si>
    <t>Ipswich</t>
  </si>
  <si>
    <t>SURREY (3)</t>
  </si>
  <si>
    <t>Guildford</t>
  </si>
  <si>
    <t>Leatherhead</t>
  </si>
  <si>
    <t>Woking</t>
  </si>
  <si>
    <r>
      <t xml:space="preserve">Brighton </t>
    </r>
    <r>
      <rPr>
        <sz val="8"/>
        <rFont val="Arial"/>
        <family val="2"/>
      </rPr>
      <t>(The Downs)</t>
    </r>
  </si>
  <si>
    <r>
      <t xml:space="preserve">Brighton &amp; Hove </t>
    </r>
    <r>
      <rPr>
        <sz val="8"/>
        <rFont val="Arial"/>
        <family val="2"/>
      </rPr>
      <t>(Woodvale)</t>
    </r>
  </si>
  <si>
    <t>Eastbourne</t>
  </si>
  <si>
    <t>Hastings</t>
  </si>
  <si>
    <t>SUSSEX (WEST) (3)</t>
  </si>
  <si>
    <t>Chichester</t>
  </si>
  <si>
    <t>Worthing</t>
  </si>
  <si>
    <t>Birtley</t>
  </si>
  <si>
    <t>Gateshead</t>
  </si>
  <si>
    <t>Mountsett</t>
  </si>
  <si>
    <t>South Shields</t>
  </si>
  <si>
    <t>Sunderland</t>
  </si>
  <si>
    <t>Tynemouth</t>
  </si>
  <si>
    <t>Whitley Bay</t>
  </si>
  <si>
    <t>Leamington Spa</t>
  </si>
  <si>
    <t>Nuneaton</t>
  </si>
  <si>
    <r>
      <t xml:space="preserve">Coleshill </t>
    </r>
    <r>
      <rPr>
        <sz val="8"/>
        <rFont val="Arial"/>
        <family val="2"/>
      </rPr>
      <t xml:space="preserve">(Woodlands) </t>
    </r>
  </si>
  <si>
    <t>WEST MIDLANDS (12)</t>
  </si>
  <si>
    <r>
      <t>Birmingham (</t>
    </r>
    <r>
      <rPr>
        <sz val="8"/>
        <rFont val="Arial"/>
        <family val="2"/>
      </rPr>
      <t>Lodge Hill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</si>
  <si>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Perry Barr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</si>
  <si>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Sutton Coldfield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</si>
  <si>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Yardley</t>
    </r>
    <r>
      <rPr>
        <sz val="10"/>
        <rFont val="Arial"/>
        <family val="2"/>
      </rPr>
      <t>)</t>
    </r>
  </si>
  <si>
    <t>Coventry</t>
  </si>
  <si>
    <t>Dudley</t>
  </si>
  <si>
    <t>Rowley Regis</t>
  </si>
  <si>
    <t>Solihull</t>
  </si>
  <si>
    <t>Stourbridge</t>
  </si>
  <si>
    <t>Walsall</t>
  </si>
  <si>
    <t>West Bromwich</t>
  </si>
  <si>
    <t>Wolverhampton</t>
  </si>
  <si>
    <t>Salisbury</t>
  </si>
  <si>
    <t>Swindon</t>
  </si>
  <si>
    <t>West Wiltshire</t>
  </si>
  <si>
    <t>Redditch</t>
  </si>
  <si>
    <t>Worcester</t>
  </si>
  <si>
    <t>East Riding</t>
  </si>
  <si>
    <t xml:space="preserve">Haltemprice </t>
  </si>
  <si>
    <t>Harrogate</t>
  </si>
  <si>
    <t>Scarborough</t>
  </si>
  <si>
    <t>Skipton</t>
  </si>
  <si>
    <t>York</t>
  </si>
  <si>
    <t>YORKSHIRE (SOUTH) (6)</t>
  </si>
  <si>
    <t>Barnsley</t>
  </si>
  <si>
    <t>Doncaster</t>
  </si>
  <si>
    <t>Rotherham</t>
  </si>
  <si>
    <r>
      <t>Sheffield (</t>
    </r>
    <r>
      <rPr>
        <sz val="8"/>
        <rFont val="Arial"/>
        <family val="2"/>
      </rPr>
      <t>City Road</t>
    </r>
    <r>
      <rPr>
        <sz val="10"/>
        <rFont val="Arial"/>
        <family val="2"/>
      </rPr>
      <t>)</t>
    </r>
  </si>
  <si>
    <r>
      <t xml:space="preserve">Sheffield </t>
    </r>
    <r>
      <rPr>
        <sz val="8"/>
        <rFont val="Arial"/>
        <family val="2"/>
      </rPr>
      <t xml:space="preserve">(Grenoside) </t>
    </r>
  </si>
  <si>
    <r>
      <t>Sheffield (</t>
    </r>
    <r>
      <rPr>
        <sz val="8"/>
        <rFont val="Arial"/>
        <family val="2"/>
      </rPr>
      <t>Hutcliffe Wood</t>
    </r>
    <r>
      <rPr>
        <sz val="10"/>
        <rFont val="Arial"/>
        <family val="2"/>
      </rPr>
      <t>)</t>
    </r>
  </si>
  <si>
    <t>Bradford</t>
  </si>
  <si>
    <t>Dewsbury Moor</t>
  </si>
  <si>
    <t>Halifax</t>
  </si>
  <si>
    <t>Huddersfield</t>
  </si>
  <si>
    <t>Keighley</t>
  </si>
  <si>
    <r>
      <t>Leeds (</t>
    </r>
    <r>
      <rPr>
        <sz val="8"/>
        <rFont val="Arial"/>
        <family val="2"/>
      </rPr>
      <t>Cottingley Hall</t>
    </r>
    <r>
      <rPr>
        <sz val="10"/>
        <rFont val="Arial"/>
        <family val="2"/>
      </rPr>
      <t>)</t>
    </r>
  </si>
  <si>
    <r>
      <t>Leeds</t>
    </r>
    <r>
      <rPr>
        <sz val="8"/>
        <rFont val="Arial"/>
        <family val="2"/>
      </rPr>
      <t xml:space="preserve"> (Lawnswood)</t>
    </r>
  </si>
  <si>
    <t>Pontefract</t>
  </si>
  <si>
    <t>Rawdon</t>
  </si>
  <si>
    <t>Shipley</t>
  </si>
  <si>
    <t>Wakefield</t>
  </si>
  <si>
    <t>Aberdeen</t>
  </si>
  <si>
    <t>Ayr</t>
  </si>
  <si>
    <t>Cardross</t>
  </si>
  <si>
    <t>Clydebank</t>
  </si>
  <si>
    <t>Dundee</t>
  </si>
  <si>
    <t>Dunfermline</t>
  </si>
  <si>
    <r>
      <t xml:space="preserve">Edinburgh </t>
    </r>
    <r>
      <rPr>
        <sz val="8"/>
        <rFont val="Arial"/>
        <family val="2"/>
      </rPr>
      <t>(Mortonhall)</t>
    </r>
  </si>
  <si>
    <r>
      <t xml:space="preserve">Edinburgh </t>
    </r>
    <r>
      <rPr>
        <sz val="8"/>
        <rFont val="Arial"/>
        <family val="2"/>
      </rPr>
      <t>(Seafield)</t>
    </r>
  </si>
  <si>
    <r>
      <t xml:space="preserve">Edinburgh </t>
    </r>
    <r>
      <rPr>
        <sz val="8"/>
        <rFont val="Arial"/>
        <family val="2"/>
      </rPr>
      <t>(Warriston)</t>
    </r>
  </si>
  <si>
    <t>Falkirk</t>
  </si>
  <si>
    <t>Friockheim</t>
  </si>
  <si>
    <r>
      <t xml:space="preserve">Glasgow </t>
    </r>
    <r>
      <rPr>
        <sz val="8"/>
        <rFont val="Arial"/>
        <family val="2"/>
      </rPr>
      <t>(Craigton)</t>
    </r>
  </si>
  <si>
    <r>
      <t xml:space="preserve">Glasgow </t>
    </r>
    <r>
      <rPr>
        <sz val="8"/>
        <rFont val="Arial"/>
        <family val="2"/>
      </rPr>
      <t>(Daldowie)</t>
    </r>
  </si>
  <si>
    <r>
      <t xml:space="preserve">Glasgow </t>
    </r>
    <r>
      <rPr>
        <sz val="8"/>
        <rFont val="Arial"/>
        <family val="2"/>
      </rPr>
      <t>(The Linn)</t>
    </r>
  </si>
  <si>
    <r>
      <t xml:space="preserve">Glasgow </t>
    </r>
    <r>
      <rPr>
        <sz val="8"/>
        <rFont val="Arial"/>
        <family val="2"/>
      </rPr>
      <t>(Maryhill)</t>
    </r>
  </si>
  <si>
    <t>Greenock</t>
  </si>
  <si>
    <t>Inverness</t>
  </si>
  <si>
    <t xml:space="preserve">Irvine </t>
  </si>
  <si>
    <t>Kirkcaldy</t>
  </si>
  <si>
    <t xml:space="preserve">Moray </t>
  </si>
  <si>
    <t>Paisley</t>
  </si>
  <si>
    <t>Perth</t>
  </si>
  <si>
    <t>Aberdare</t>
  </si>
  <si>
    <t xml:space="preserve">Aberystwyth </t>
  </si>
  <si>
    <t>Bangor</t>
  </si>
  <si>
    <t>Bridgend</t>
  </si>
  <si>
    <t>Cardiff</t>
  </si>
  <si>
    <t>Colwyn Bay</t>
  </si>
  <si>
    <t>Gwent</t>
  </si>
  <si>
    <t>Margam</t>
  </si>
  <si>
    <t>Narberth</t>
  </si>
  <si>
    <t>Pontypridd</t>
  </si>
  <si>
    <t>Swansea</t>
  </si>
  <si>
    <r>
      <t>Wrexham (</t>
    </r>
    <r>
      <rPr>
        <sz val="8"/>
        <rFont val="Arial"/>
        <family val="2"/>
      </rPr>
      <t>Pentrebychan</t>
    </r>
    <r>
      <rPr>
        <sz val="10"/>
        <rFont val="Arial"/>
        <family val="2"/>
      </rPr>
      <t>)</t>
    </r>
  </si>
  <si>
    <t>CHANNEL ISLANDS (2)</t>
  </si>
  <si>
    <t>Guernsey</t>
  </si>
  <si>
    <t>Jersey</t>
  </si>
  <si>
    <t>NORTHERN IRELAND (1)</t>
  </si>
  <si>
    <t>Belfast</t>
  </si>
  <si>
    <t>Llanelli</t>
  </si>
  <si>
    <t>Telford</t>
  </si>
  <si>
    <r>
      <t>Sittingbourne</t>
    </r>
    <r>
      <rPr>
        <sz val="8"/>
        <rFont val="Arial"/>
        <family val="2"/>
      </rPr>
      <t xml:space="preserve"> </t>
    </r>
  </si>
  <si>
    <r>
      <t xml:space="preserve">Dumfries </t>
    </r>
    <r>
      <rPr>
        <sz val="8"/>
        <rFont val="Arial"/>
        <family val="2"/>
      </rPr>
      <t>(Roucan Loch)</t>
    </r>
  </si>
  <si>
    <r>
      <t xml:space="preserve">Redbridge </t>
    </r>
    <r>
      <rPr>
        <sz val="8"/>
        <rFont val="Arial"/>
        <family val="2"/>
      </rPr>
      <t>(Forest Park)</t>
    </r>
  </si>
  <si>
    <t>YORKSHIRE (WEST) (11)</t>
  </si>
  <si>
    <r>
      <t xml:space="preserve">West Berkshire </t>
    </r>
    <r>
      <rPr>
        <sz val="8"/>
        <rFont val="Arial"/>
        <family val="2"/>
      </rPr>
      <t>(Thatcham)</t>
    </r>
  </si>
  <si>
    <t>Sherwood Forest</t>
  </si>
  <si>
    <t>Holytown</t>
  </si>
  <si>
    <t>BERKSHIRE (4)</t>
  </si>
  <si>
    <t>South Lanarkshire</t>
  </si>
  <si>
    <t>Newcastle upon Tyne</t>
  </si>
  <si>
    <t>Bury St Edmunds</t>
  </si>
  <si>
    <r>
      <t>Bristol (</t>
    </r>
    <r>
      <rPr>
        <sz val="8"/>
        <rFont val="Arial"/>
        <family val="2"/>
      </rPr>
      <t>Canford</t>
    </r>
    <r>
      <rPr>
        <sz val="10"/>
        <rFont val="Arial"/>
        <family val="2"/>
      </rPr>
      <t>)</t>
    </r>
  </si>
  <si>
    <r>
      <t>Bristol (</t>
    </r>
    <r>
      <rPr>
        <sz val="8"/>
        <rFont val="Arial"/>
        <family val="2"/>
      </rPr>
      <t>South</t>
    </r>
    <r>
      <rPr>
        <sz val="10"/>
        <rFont val="Arial"/>
        <family val="2"/>
      </rPr>
      <t>)</t>
    </r>
  </si>
  <si>
    <t>**Total Crematorium Charges from</t>
  </si>
  <si>
    <t>GLOUCESTERSHIRE (3)</t>
  </si>
  <si>
    <t>Bury</t>
  </si>
  <si>
    <t xml:space="preserve">Chorley </t>
  </si>
  <si>
    <t xml:space="preserve">Alford </t>
  </si>
  <si>
    <t>BRISTOL (3)</t>
  </si>
  <si>
    <r>
      <t xml:space="preserve">Gloucester </t>
    </r>
    <r>
      <rPr>
        <sz val="8"/>
        <rFont val="Arial"/>
        <family val="2"/>
      </rPr>
      <t>(Coney Hill)</t>
    </r>
  </si>
  <si>
    <r>
      <t xml:space="preserve">Gloucester </t>
    </r>
    <r>
      <rPr>
        <sz val="8"/>
        <rFont val="Arial"/>
        <family val="2"/>
      </rPr>
      <t xml:space="preserve">(Forest of Dean) </t>
    </r>
  </si>
  <si>
    <r>
      <t xml:space="preserve">Southampton </t>
    </r>
    <r>
      <rPr>
        <sz val="8"/>
        <rFont val="Arial"/>
        <family val="2"/>
      </rPr>
      <t>(Wessex Vale)</t>
    </r>
    <r>
      <rPr>
        <sz val="10"/>
        <rFont val="Arial"/>
        <family val="2"/>
      </rPr>
      <t/>
    </r>
  </si>
  <si>
    <t>CAMBRIDGESHIRE (3)</t>
  </si>
  <si>
    <t>CORNWALL (3)</t>
  </si>
  <si>
    <t>MANCHESTER (GREATER) (14)</t>
  </si>
  <si>
    <r>
      <t>TYNE &amp; WEAR (7</t>
    </r>
    <r>
      <rPr>
        <u/>
        <sz val="8"/>
        <rFont val="Arial"/>
        <family val="2"/>
      </rPr>
      <t>)</t>
    </r>
  </si>
  <si>
    <r>
      <t>YORKSHIRE (EAST) (3</t>
    </r>
    <r>
      <rPr>
        <u/>
        <sz val="8"/>
        <rFont val="Arial"/>
        <family val="2"/>
      </rPr>
      <t>)</t>
    </r>
  </si>
  <si>
    <t>Weston-Super-Mare</t>
  </si>
  <si>
    <t>Braintree</t>
  </si>
  <si>
    <t>Wear Valley</t>
  </si>
  <si>
    <t>DEVON (6)</t>
  </si>
  <si>
    <r>
      <t xml:space="preserve">March </t>
    </r>
    <r>
      <rPr>
        <sz val="8"/>
        <rFont val="Arial"/>
        <family val="2"/>
      </rPr>
      <t xml:space="preserve">(Fenland) </t>
    </r>
  </si>
  <si>
    <t>West Lothian</t>
  </si>
  <si>
    <t>Camborne</t>
  </si>
  <si>
    <t>SOMERSET (6)</t>
  </si>
  <si>
    <t xml:space="preserve">Mendip </t>
  </si>
  <si>
    <r>
      <t xml:space="preserve">Melrose </t>
    </r>
    <r>
      <rPr>
        <sz val="8"/>
        <rFont val="Arial"/>
        <family val="2"/>
      </rPr>
      <t>(Borders)</t>
    </r>
  </si>
  <si>
    <t>Peel Green</t>
  </si>
  <si>
    <r>
      <t xml:space="preserve">Barry </t>
    </r>
    <r>
      <rPr>
        <sz val="8"/>
        <rFont val="Arial"/>
        <family val="2"/>
      </rPr>
      <t>(Cardiff &amp; Glamorgan)</t>
    </r>
  </si>
  <si>
    <r>
      <t xml:space="preserve">Whimple </t>
    </r>
    <r>
      <rPr>
        <sz val="8"/>
        <rFont val="Arial"/>
        <family val="2"/>
      </rPr>
      <t>(East Devon)</t>
    </r>
  </si>
  <si>
    <r>
      <t>Crawley</t>
    </r>
    <r>
      <rPr>
        <sz val="8"/>
        <rFont val="Arial"/>
        <family val="2"/>
      </rPr>
      <t xml:space="preserve"> (Surrey &amp; Sussex)</t>
    </r>
  </si>
  <si>
    <t>CLEVELAND (3)</t>
  </si>
  <si>
    <t>WARWICKSHIRE (4)</t>
  </si>
  <si>
    <r>
      <t xml:space="preserve">Abingdon </t>
    </r>
    <r>
      <rPr>
        <sz val="8"/>
        <rFont val="Arial"/>
        <family val="2"/>
      </rPr>
      <t>(South Oxfordshire)</t>
    </r>
  </si>
  <si>
    <r>
      <t>YORKSHIRE (NORTH) (4</t>
    </r>
    <r>
      <rPr>
        <u/>
        <sz val="8"/>
        <rFont val="Arial"/>
        <family val="2"/>
      </rPr>
      <t>)</t>
    </r>
  </si>
  <si>
    <t>Brentwood</t>
  </si>
  <si>
    <t xml:space="preserve">Havant </t>
  </si>
  <si>
    <t>Sedgemoor</t>
  </si>
  <si>
    <t>Lichfield</t>
  </si>
  <si>
    <t>SUFFOLK (4)</t>
  </si>
  <si>
    <t>LANCASHIRE (9)</t>
  </si>
  <si>
    <r>
      <t xml:space="preserve">Stourport </t>
    </r>
    <r>
      <rPr>
        <sz val="8"/>
        <rFont val="Arial"/>
        <family val="2"/>
      </rPr>
      <t>(Wyre Forest)</t>
    </r>
  </si>
  <si>
    <t>Northwich</t>
  </si>
  <si>
    <t>Kirkleatham</t>
  </si>
  <si>
    <t>KENT (9)</t>
  </si>
  <si>
    <t>NORTHAMPTONSHIRE (3)</t>
  </si>
  <si>
    <t>HERTFORDSHIRE (4)</t>
  </si>
  <si>
    <t>LEICESTERSHIRE (4)</t>
  </si>
  <si>
    <t>ESSEX (11)</t>
  </si>
  <si>
    <t>South Lincolnshire</t>
  </si>
  <si>
    <r>
      <t>Rugby</t>
    </r>
    <r>
      <rPr>
        <sz val="8"/>
        <rFont val="Arial"/>
        <family val="2"/>
      </rPr>
      <t xml:space="preserve"> (Rainsbrook)</t>
    </r>
  </si>
  <si>
    <r>
      <t xml:space="preserve">Alfreton </t>
    </r>
    <r>
      <rPr>
        <sz val="8"/>
        <rFont val="Arial"/>
        <family val="2"/>
      </rPr>
      <t>(Amber Valley)</t>
    </r>
  </si>
  <si>
    <t>DORSET (4)</t>
  </si>
  <si>
    <t>Waveney</t>
  </si>
  <si>
    <t>N/R</t>
  </si>
  <si>
    <r>
      <t>WILTSHIRE (4</t>
    </r>
    <r>
      <rPr>
        <u/>
        <sz val="8"/>
        <rFont val="Arial"/>
        <family val="2"/>
      </rPr>
      <t>)</t>
    </r>
  </si>
  <si>
    <t>Exeter &amp; Devon</t>
  </si>
  <si>
    <t>WORCESTERSHIRE (4)</t>
  </si>
  <si>
    <r>
      <t>Northop</t>
    </r>
    <r>
      <rPr>
        <sz val="8"/>
        <rFont val="Arial"/>
        <family val="2"/>
      </rPr>
      <t xml:space="preserve"> (Opened June '18)</t>
    </r>
  </si>
  <si>
    <r>
      <t xml:space="preserve">Garnock Valley </t>
    </r>
    <r>
      <rPr>
        <sz val="8"/>
        <rFont val="Arial"/>
        <family val="2"/>
      </rPr>
      <t>(Opened May '18)</t>
    </r>
  </si>
  <si>
    <r>
      <t xml:space="preserve">Nacton </t>
    </r>
    <r>
      <rPr>
        <sz val="8"/>
        <rFont val="Arial"/>
        <family val="2"/>
      </rPr>
      <t>(Seven Hills)</t>
    </r>
  </si>
  <si>
    <r>
      <t xml:space="preserve">Manchester </t>
    </r>
    <r>
      <rPr>
        <sz val="8"/>
        <rFont val="Arial"/>
        <family val="2"/>
      </rPr>
      <t>(Chorlton-cum-Hardy)</t>
    </r>
  </si>
  <si>
    <r>
      <t>London</t>
    </r>
    <r>
      <rPr>
        <sz val="8"/>
        <rFont val="Arial"/>
        <family val="2"/>
      </rPr>
      <t xml:space="preserve"> (City of)</t>
    </r>
  </si>
  <si>
    <r>
      <t xml:space="preserve">London </t>
    </r>
    <r>
      <rPr>
        <sz val="8"/>
        <rFont val="Arial"/>
        <family val="2"/>
      </rPr>
      <t>(East)</t>
    </r>
  </si>
  <si>
    <r>
      <t xml:space="preserve">London </t>
    </r>
    <r>
      <rPr>
        <sz val="8"/>
        <rFont val="Arial"/>
        <family val="2"/>
      </rPr>
      <t>(South)</t>
    </r>
  </si>
  <si>
    <r>
      <t xml:space="preserve">London </t>
    </r>
    <r>
      <rPr>
        <sz val="8"/>
        <rFont val="Arial"/>
        <family val="2"/>
      </rPr>
      <t>(West)</t>
    </r>
  </si>
  <si>
    <r>
      <t xml:space="preserve">Ormskirk </t>
    </r>
    <r>
      <rPr>
        <sz val="8"/>
        <rFont val="Arial"/>
        <family val="2"/>
      </rPr>
      <t xml:space="preserve">(West Lancs) </t>
    </r>
  </si>
  <si>
    <t>Beetham Hall</t>
  </si>
  <si>
    <r>
      <t xml:space="preserve">Aston-on-Trent </t>
    </r>
    <r>
      <rPr>
        <sz val="8"/>
        <rFont val="Arial"/>
        <family val="2"/>
      </rPr>
      <t>(Trent Valley) (Opened July '18)</t>
    </r>
  </si>
  <si>
    <t>CUMBRIA (4)</t>
  </si>
  <si>
    <t>DERBYSHIRE (4)</t>
  </si>
  <si>
    <r>
      <t xml:space="preserve">Wellingborough </t>
    </r>
    <r>
      <rPr>
        <sz val="8"/>
        <rFont val="Arial"/>
        <family val="2"/>
      </rPr>
      <t xml:space="preserve">(Nene Valley)  </t>
    </r>
  </si>
  <si>
    <t>St Asaph</t>
  </si>
  <si>
    <t xml:space="preserve">Houndwood </t>
  </si>
  <si>
    <t xml:space="preserve">TOTALS </t>
  </si>
  <si>
    <t>1 Jan-31 Dec 2019</t>
  </si>
  <si>
    <t>Great Glen</t>
  </si>
  <si>
    <r>
      <t xml:space="preserve">Breckland </t>
    </r>
    <r>
      <rPr>
        <sz val="8"/>
        <rFont val="Arial"/>
        <family val="2"/>
      </rPr>
      <t>(Opened July 2019)</t>
    </r>
  </si>
  <si>
    <t xml:space="preserve">Romsey </t>
  </si>
  <si>
    <r>
      <t xml:space="preserve">Hoddesdon  </t>
    </r>
    <r>
      <rPr>
        <sz val="8"/>
        <rFont val="Arial"/>
        <family val="2"/>
      </rPr>
      <t xml:space="preserve">(Woollensbrook) </t>
    </r>
  </si>
  <si>
    <t>Gravesend</t>
  </si>
  <si>
    <t>Hitchin</t>
  </si>
  <si>
    <t xml:space="preserve">Gedling </t>
  </si>
  <si>
    <t>Newport</t>
  </si>
  <si>
    <t>N/O</t>
  </si>
  <si>
    <r>
      <t xml:space="preserve">Aylesbury Vale </t>
    </r>
    <r>
      <rPr>
        <sz val="8"/>
        <rFont val="Arial"/>
        <family val="2"/>
      </rPr>
      <t>(Opened February '19)</t>
    </r>
  </si>
  <si>
    <r>
      <t xml:space="preserve">Bierton </t>
    </r>
    <r>
      <rPr>
        <sz val="8"/>
        <rFont val="Arial"/>
        <family val="2"/>
      </rPr>
      <t>(Opened April '19)</t>
    </r>
  </si>
  <si>
    <r>
      <t xml:space="preserve">Retford </t>
    </r>
    <r>
      <rPr>
        <sz val="8"/>
        <rFont val="Arial"/>
        <family val="2"/>
      </rPr>
      <t>(Barnby Moor) (Opened Feb '19)</t>
    </r>
  </si>
  <si>
    <t xml:space="preserve">Purbeck </t>
  </si>
  <si>
    <t>Crathes</t>
  </si>
  <si>
    <r>
      <t xml:space="preserve">Stockton-on-Tees </t>
    </r>
    <r>
      <rPr>
        <sz val="8"/>
        <rFont val="Arial"/>
        <family val="2"/>
      </rPr>
      <t>(Opened Sept 2019)</t>
    </r>
  </si>
  <si>
    <r>
      <t xml:space="preserve">Gainsborough </t>
    </r>
    <r>
      <rPr>
        <sz val="8"/>
        <rFont val="Arial"/>
        <family val="2"/>
      </rPr>
      <t>(Opened Jan 2020)</t>
    </r>
  </si>
  <si>
    <t>LINCOLNSHIRE (8)</t>
  </si>
  <si>
    <r>
      <t xml:space="preserve">Wealden (Horam) </t>
    </r>
    <r>
      <rPr>
        <sz val="8"/>
        <rFont val="Arial"/>
        <family val="2"/>
      </rPr>
      <t>(Opened May 2019)</t>
    </r>
  </si>
  <si>
    <r>
      <t xml:space="preserve">Bannockburn </t>
    </r>
    <r>
      <rPr>
        <sz val="8"/>
        <rFont val="Arial"/>
        <family val="2"/>
      </rPr>
      <t>(Opened May 2019)</t>
    </r>
  </si>
  <si>
    <t>BUCKINGHAMSHIRE (4)</t>
  </si>
  <si>
    <t>DURHAM (5)</t>
  </si>
  <si>
    <t>HAMPSHIRE (8)</t>
  </si>
  <si>
    <t>NORFOLK (6)</t>
  </si>
  <si>
    <r>
      <t>NOTTINGHAMSHIRE (7</t>
    </r>
    <r>
      <rPr>
        <u/>
        <sz val="8"/>
        <rFont val="Arial"/>
        <family val="2"/>
      </rPr>
      <t>)</t>
    </r>
  </si>
  <si>
    <t>SUSSEX (EAST) (5)</t>
  </si>
  <si>
    <t>SCOTLAND (31)</t>
  </si>
  <si>
    <t xml:space="preserve">Cromer </t>
  </si>
  <si>
    <r>
      <t xml:space="preserve">Andover </t>
    </r>
    <r>
      <rPr>
        <sz val="8"/>
        <rFont val="Arial"/>
        <family val="2"/>
      </rPr>
      <t>(Opened December '18)</t>
    </r>
  </si>
  <si>
    <t>#</t>
  </si>
  <si>
    <t>1 Jan-31 Dec 2020</t>
  </si>
  <si>
    <t>Direct Cremations 2019</t>
  </si>
  <si>
    <t>Total for County 2020</t>
  </si>
  <si>
    <t>*January 2021 Basic Cremation Fee</t>
  </si>
  <si>
    <t>CHESHIRE (7)</t>
  </si>
  <si>
    <r>
      <t xml:space="preserve">Saffron Walden </t>
    </r>
    <r>
      <rPr>
        <sz val="8"/>
        <rFont val="Arial"/>
        <family val="2"/>
      </rPr>
      <t>(Cam Valley)</t>
    </r>
  </si>
  <si>
    <r>
      <t xml:space="preserve">Bassetlaw </t>
    </r>
    <r>
      <rPr>
        <sz val="8"/>
        <rFont val="Arial"/>
        <family val="2"/>
      </rPr>
      <t>(Babworth)</t>
    </r>
  </si>
  <si>
    <r>
      <t>OXFORDSHIRE (4</t>
    </r>
    <r>
      <rPr>
        <u/>
        <sz val="8"/>
        <rFont val="Arial"/>
        <family val="2"/>
      </rPr>
      <t>)</t>
    </r>
  </si>
  <si>
    <r>
      <t xml:space="preserve">Kidlington </t>
    </r>
    <r>
      <rPr>
        <sz val="8"/>
        <rFont val="Arial"/>
        <family val="2"/>
      </rPr>
      <t>(North Oxfordshire) (opened Oct '20)</t>
    </r>
  </si>
  <si>
    <t>Royal Wooton Bassett</t>
  </si>
  <si>
    <r>
      <t xml:space="preserve">Pershore </t>
    </r>
    <r>
      <rPr>
        <sz val="8"/>
        <rFont val="Arial"/>
        <family val="2"/>
      </rPr>
      <t>(The Vale)</t>
    </r>
  </si>
  <si>
    <t>WALES (18)</t>
  </si>
  <si>
    <r>
      <t>Blackwood</t>
    </r>
    <r>
      <rPr>
        <sz val="8"/>
        <rFont val="Arial"/>
        <family val="2"/>
      </rPr>
      <t xml:space="preserve"> (Sirhowy Valley) (Opened Feb '21)</t>
    </r>
  </si>
  <si>
    <t>Lach Dennis (Birches) (opened April 2020)</t>
  </si>
  <si>
    <t>STAFFORDSHIRE (6)</t>
  </si>
  <si>
    <t>Cannock Chase (opened April 2021)</t>
  </si>
  <si>
    <t>0</t>
  </si>
  <si>
    <t>January 2020 Basic Cremation Fee</t>
  </si>
  <si>
    <t>January 2021 Basic Cremation Fee</t>
  </si>
  <si>
    <t>-</t>
  </si>
  <si>
    <t>2021 average cremation fee £835.28</t>
  </si>
  <si>
    <t>***Direct Cremations 2020</t>
  </si>
  <si>
    <t>2021 average total crematorium charge £848.48</t>
  </si>
  <si>
    <r>
      <t xml:space="preserve">*     Basic Cremation Fee comprises </t>
    </r>
    <r>
      <rPr>
        <b/>
        <i/>
        <sz val="10"/>
        <rFont val="Arial"/>
        <family val="2"/>
      </rPr>
      <t xml:space="preserve">standard </t>
    </r>
    <r>
      <rPr>
        <sz val="10"/>
        <rFont val="Arial"/>
        <family val="2"/>
      </rPr>
      <t>cremation fee plus Medical Referee's fee and environmental surcharge (if applicable).</t>
    </r>
  </si>
  <si>
    <r>
      <t>**   The Total Crematorium Charges comprise the</t>
    </r>
    <r>
      <rPr>
        <b/>
        <i/>
        <sz val="10"/>
        <rFont val="Arial"/>
        <family val="2"/>
      </rPr>
      <t xml:space="preserve"> standard</t>
    </r>
    <r>
      <rPr>
        <sz val="10"/>
        <rFont val="Arial"/>
        <family val="2"/>
      </rPr>
      <t xml:space="preserve"> cremation fee plus Medical Referee's fee and environmental surcharge (if applicable), </t>
    </r>
  </si>
  <si>
    <t xml:space="preserve">      plus music (recorded or organ), scattering/strewing of ashes (not witnessed)</t>
  </si>
  <si>
    <t xml:space="preserve">      Direct Cremations (no service or mourners) are included in total cremations</t>
  </si>
  <si>
    <t xml:space="preserve">      chapels may have been closed or it was not possible to offer a full attended service due to restrictions, some crematoria may have recorded</t>
  </si>
  <si>
    <t xml:space="preserve">      those cremations as direct cremations.  Similarly, mourners may have been unable to or chosen not to attend a funeral due to isolation, </t>
  </si>
  <si>
    <t xml:space="preserve">      restrictions on numbers, or restrictions on travel, which will also have impacted on the direct cremation figures.</t>
  </si>
  <si>
    <t xml:space="preserve">      N/R (Not Recorded)</t>
  </si>
  <si>
    <t xml:space="preserve">      N/O (Not Offered)</t>
  </si>
  <si>
    <r>
      <rPr>
        <b/>
        <sz val="6"/>
        <color rgb="FF0070C0"/>
        <rFont val="Arial"/>
        <family val="2"/>
      </rPr>
      <t>#</t>
    </r>
    <r>
      <rPr>
        <sz val="6"/>
        <color rgb="FF0070C0"/>
        <rFont val="Arial"/>
        <family val="2"/>
      </rPr>
      <t xml:space="preserve"> </t>
    </r>
    <r>
      <rPr>
        <sz val="10"/>
        <color rgb="FF0070C0"/>
        <rFont val="Arial"/>
        <family val="2"/>
      </rPr>
      <t>Amended figures provided for 2019</t>
    </r>
  </si>
  <si>
    <t>*** The 2020 direct cremation figures should be considered with regard to the limitations and restrictions imposed by the COVID-19 pandemic.  Where</t>
  </si>
  <si>
    <t>TABLE OF CREMATIONS CARRIED OUT IN THE BRITISH ISLANDS 2020</t>
  </si>
  <si>
    <r>
      <t>2020 average cremation fee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£821.10</t>
    </r>
  </si>
  <si>
    <t>2020 average total crematorium charge £836.97</t>
  </si>
  <si>
    <r>
      <t>Countesthorpe</t>
    </r>
    <r>
      <rPr>
        <sz val="8"/>
        <rFont val="Arial"/>
        <family val="2"/>
      </rPr>
      <t xml:space="preserve"> (South Leicester)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</si>
</sst>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;\-\$\ #,##0.00"/>
    <numFmt numFmtId="165" formatCode="&quot;£&quot;#,##0.00"/>
  </numFmts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7.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name val="Arial"/>
      <family val="2"/>
    </font>
    <font>
      <sz val="8"/>
      <color theme="3" tint="0.3999755851924192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6"/>
      <color rgb="FF0070C0"/>
      <name val="Arial"/>
      <family val="2"/>
    </font>
    <font>
      <sz val="9"/>
      <color rgb="FF00B0F0"/>
      <name val="Arial"/>
      <family val="2"/>
    </font>
    <font>
      <sz val="8"/>
      <color rgb="FF00B0F0"/>
      <name val="Arial"/>
      <family val="2"/>
    </font>
    <font>
      <sz val="9"/>
      <color theme="3" tint="0.39997558519241921"/>
      <name val="Arial"/>
      <family val="2"/>
    </font>
    <font>
      <b/>
      <sz val="9"/>
      <color theme="7" tint="0.39997558519241921"/>
      <name val="Arial"/>
      <family val="2"/>
    </font>
    <font>
      <sz val="9"/>
      <color theme="7" tint="0.39997558519241921"/>
      <name val="Arial"/>
      <family val="2"/>
    </font>
    <font>
      <sz val="9"/>
      <color theme="7" tint="-0.249977111117893"/>
      <name val="Arial"/>
      <family val="2"/>
    </font>
    <font>
      <sz val="9"/>
      <color rgb="FF7030A0"/>
      <name val="Arial"/>
      <family val="2"/>
    </font>
    <font>
      <sz val="10"/>
      <color theme="7" tint="-0.249977111117893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  <font>
      <sz val="9"/>
      <color theme="4"/>
      <name val="Arial"/>
      <family val="2"/>
    </font>
    <font>
      <b/>
      <sz val="6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3" fontId="0" fillId="0" borderId="0"/>
    <xf numFmtId="164" fontId="2" fillId="0" borderId="0"/>
  </cellStyleXfs>
  <cellXfs count="160">
    <xf numFmtId="3" fontId="0" fillId="0" borderId="0" xfId="0"/>
    <xf numFmtId="3" fontId="1" fillId="0" borderId="0" xfId="0" applyFont="1" applyBorder="1"/>
    <xf numFmtId="3" fontId="0" fillId="0" borderId="0" xfId="0" applyBorder="1"/>
    <xf numFmtId="4" fontId="0" fillId="0" borderId="0" xfId="0" applyNumberFormat="1" applyBorder="1"/>
    <xf numFmtId="3" fontId="6" fillId="0" borderId="0" xfId="0" applyFont="1" applyBorder="1"/>
    <xf numFmtId="3" fontId="5" fillId="0" borderId="0" xfId="0" applyFont="1" applyBorder="1"/>
    <xf numFmtId="3" fontId="5" fillId="0" borderId="0" xfId="0" applyFont="1" applyBorder="1" applyAlignment="1">
      <alignment horizontal="right"/>
    </xf>
    <xf numFmtId="3" fontId="6" fillId="0" borderId="0" xfId="0" applyFont="1" applyFill="1" applyBorder="1"/>
    <xf numFmtId="3" fontId="3" fillId="0" borderId="0" xfId="0" applyFont="1" applyBorder="1"/>
    <xf numFmtId="3" fontId="5" fillId="0" borderId="0" xfId="0" applyFont="1" applyFill="1" applyBorder="1"/>
    <xf numFmtId="3" fontId="2" fillId="0" borderId="0" xfId="0" applyFont="1" applyBorder="1"/>
    <xf numFmtId="3" fontId="3" fillId="0" borderId="0" xfId="0" applyFont="1" applyFill="1" applyBorder="1"/>
    <xf numFmtId="3" fontId="9" fillId="0" borderId="0" xfId="0" applyFont="1" applyBorder="1"/>
    <xf numFmtId="4" fontId="2" fillId="0" borderId="0" xfId="0" applyNumberFormat="1" applyFont="1" applyBorder="1"/>
    <xf numFmtId="3" fontId="2" fillId="0" borderId="0" xfId="0" applyFont="1" applyFill="1" applyBorder="1"/>
    <xf numFmtId="165" fontId="6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5" fontId="1" fillId="0" borderId="0" xfId="0" applyNumberFormat="1" applyFont="1" applyFill="1" applyBorder="1"/>
    <xf numFmtId="3" fontId="0" fillId="0" borderId="0" xfId="0" applyFill="1" applyBorder="1"/>
    <xf numFmtId="3" fontId="2" fillId="0" borderId="0" xfId="0" applyFont="1" applyBorder="1" applyAlignment="1">
      <alignment horizontal="left"/>
    </xf>
    <xf numFmtId="3" fontId="5" fillId="0" borderId="0" xfId="0" applyFont="1" applyBorder="1" applyAlignment="1">
      <alignment horizontal="left"/>
    </xf>
    <xf numFmtId="3" fontId="17" fillId="0" borderId="0" xfId="0" applyFont="1" applyFill="1" applyBorder="1"/>
    <xf numFmtId="3" fontId="8" fillId="0" borderId="0" xfId="0" applyFont="1" applyBorder="1"/>
    <xf numFmtId="3" fontId="5" fillId="0" borderId="0" xfId="0" applyFont="1" applyBorder="1" applyAlignment="1">
      <alignment horizontal="centerContinuous"/>
    </xf>
    <xf numFmtId="3" fontId="0" fillId="0" borderId="0" xfId="0" applyBorder="1" applyAlignment="1">
      <alignment horizontal="centerContinuous"/>
    </xf>
    <xf numFmtId="4" fontId="0" fillId="0" borderId="0" xfId="0" applyNumberFormat="1" applyBorder="1" applyAlignment="1">
      <alignment horizontal="centerContinuous"/>
    </xf>
    <xf numFmtId="3" fontId="12" fillId="0" borderId="0" xfId="0" applyFont="1" applyBorder="1" applyAlignment="1">
      <alignment horizontal="center"/>
    </xf>
    <xf numFmtId="3" fontId="4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3" fontId="11" fillId="0" borderId="0" xfId="0" applyFont="1" applyBorder="1" applyAlignment="1">
      <alignment horizontal="centerContinuous"/>
    </xf>
    <xf numFmtId="3" fontId="0" fillId="0" borderId="0" xfId="0" applyBorder="1" applyAlignment="1">
      <alignment horizontal="right"/>
    </xf>
    <xf numFmtId="3" fontId="10" fillId="0" borderId="0" xfId="0" applyFont="1" applyBorder="1"/>
    <xf numFmtId="3" fontId="2" fillId="0" borderId="0" xfId="0" applyFont="1" applyBorder="1" applyAlignment="1">
      <alignment horizontal="right"/>
    </xf>
    <xf numFmtId="3" fontId="15" fillId="0" borderId="0" xfId="0" applyFont="1" applyBorder="1"/>
    <xf numFmtId="3" fontId="15" fillId="0" borderId="0" xfId="0" applyFont="1" applyBorder="1" applyAlignment="1">
      <alignment horizontal="right"/>
    </xf>
    <xf numFmtId="3" fontId="0" fillId="0" borderId="0" xfId="0" applyBorder="1" applyAlignment="1"/>
    <xf numFmtId="165" fontId="8" fillId="0" borderId="0" xfId="0" applyNumberFormat="1" applyFont="1" applyBorder="1"/>
    <xf numFmtId="3" fontId="15" fillId="0" borderId="0" xfId="0" applyFont="1" applyBorder="1" applyAlignment="1">
      <alignment horizontal="centerContinuous"/>
    </xf>
    <xf numFmtId="3" fontId="19" fillId="0" borderId="0" xfId="0" applyFont="1" applyBorder="1" applyAlignment="1">
      <alignment horizontal="centerContinuous"/>
    </xf>
    <xf numFmtId="165" fontId="15" fillId="0" borderId="0" xfId="0" applyNumberFormat="1" applyFont="1" applyBorder="1" applyAlignment="1">
      <alignment horizontal="centerContinuous"/>
    </xf>
    <xf numFmtId="4" fontId="15" fillId="0" borderId="0" xfId="0" applyNumberFormat="1" applyFont="1" applyBorder="1" applyAlignment="1">
      <alignment horizontal="centerContinuous"/>
    </xf>
    <xf numFmtId="3" fontId="0" fillId="2" borderId="0" xfId="0" applyFill="1" applyBorder="1"/>
    <xf numFmtId="3" fontId="15" fillId="0" borderId="0" xfId="0" applyFont="1" applyFill="1" applyBorder="1"/>
    <xf numFmtId="3" fontId="2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3" fontId="5" fillId="0" borderId="0" xfId="0" applyFont="1" applyBorder="1" applyAlignment="1">
      <alignment horizontal="center"/>
    </xf>
    <xf numFmtId="3" fontId="0" fillId="3" borderId="0" xfId="0" applyFill="1" applyBorder="1"/>
    <xf numFmtId="3" fontId="0" fillId="3" borderId="0" xfId="0" applyFill="1" applyBorder="1" applyAlignment="1">
      <alignment vertical="center"/>
    </xf>
    <xf numFmtId="3" fontId="10" fillId="0" borderId="0" xfId="0" applyFont="1" applyFill="1" applyBorder="1"/>
    <xf numFmtId="3" fontId="8" fillId="0" borderId="0" xfId="0" applyFont="1" applyFill="1" applyBorder="1"/>
    <xf numFmtId="3" fontId="0" fillId="0" borderId="0" xfId="0" applyFill="1" applyBorder="1" applyAlignment="1"/>
    <xf numFmtId="3" fontId="9" fillId="0" borderId="0" xfId="0" applyFont="1" applyFill="1" applyBorder="1"/>
    <xf numFmtId="3" fontId="0" fillId="4" borderId="0" xfId="0" applyFill="1" applyBorder="1"/>
    <xf numFmtId="3" fontId="0" fillId="5" borderId="0" xfId="0" applyFill="1" applyBorder="1"/>
    <xf numFmtId="3" fontId="19" fillId="0" borderId="0" xfId="0" applyFont="1" applyBorder="1"/>
    <xf numFmtId="3" fontId="23" fillId="0" borderId="0" xfId="0" applyFont="1" applyBorder="1"/>
    <xf numFmtId="165" fontId="15" fillId="0" borderId="0" xfId="0" applyNumberFormat="1" applyFont="1" applyBorder="1"/>
    <xf numFmtId="4" fontId="15" fillId="0" borderId="0" xfId="0" applyNumberFormat="1" applyFont="1" applyBorder="1"/>
    <xf numFmtId="3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3" fontId="20" fillId="0" borderId="0" xfId="0" applyFont="1" applyBorder="1" applyAlignment="1">
      <alignment horizontal="centerContinuous"/>
    </xf>
    <xf numFmtId="3" fontId="1" fillId="0" borderId="0" xfId="0" applyFont="1" applyFill="1" applyBorder="1"/>
    <xf numFmtId="3" fontId="18" fillId="0" borderId="0" xfId="0" applyFont="1" applyFill="1" applyBorder="1"/>
    <xf numFmtId="3" fontId="18" fillId="0" borderId="0" xfId="0" applyFont="1" applyBorder="1" applyAlignment="1">
      <alignment horizontal="centerContinuous"/>
    </xf>
    <xf numFmtId="3" fontId="3" fillId="0" borderId="0" xfId="0" applyFont="1" applyBorder="1" applyAlignment="1">
      <alignment horizontal="center"/>
    </xf>
    <xf numFmtId="3" fontId="3" fillId="0" borderId="0" xfId="0" applyFont="1" applyBorder="1" applyAlignment="1">
      <alignment horizontal="left"/>
    </xf>
    <xf numFmtId="3" fontId="3" fillId="0" borderId="0" xfId="0" applyFont="1" applyBorder="1" applyAlignment="1">
      <alignment horizontal="centerContinuous"/>
    </xf>
    <xf numFmtId="3" fontId="18" fillId="0" borderId="0" xfId="0" applyFont="1" applyBorder="1"/>
    <xf numFmtId="3" fontId="1" fillId="0" borderId="0" xfId="0" applyFont="1" applyBorder="1" applyAlignment="1">
      <alignment horizontal="right"/>
    </xf>
    <xf numFmtId="3" fontId="5" fillId="0" borderId="0" xfId="0" applyFont="1" applyFill="1" applyBorder="1" applyAlignment="1">
      <alignment horizontal="right"/>
    </xf>
    <xf numFmtId="3" fontId="5" fillId="0" borderId="0" xfId="0" applyFont="1" applyBorder="1" applyAlignment="1"/>
    <xf numFmtId="3" fontId="5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/>
    </xf>
    <xf numFmtId="3" fontId="35" fillId="0" borderId="0" xfId="0" applyFont="1" applyBorder="1"/>
    <xf numFmtId="3" fontId="6" fillId="0" borderId="0" xfId="0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165" fontId="5" fillId="0" borderId="0" xfId="0" applyNumberFormat="1" applyFont="1" applyFill="1" applyBorder="1"/>
    <xf numFmtId="165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centerContinuous"/>
    </xf>
    <xf numFmtId="165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centerContinuous"/>
    </xf>
    <xf numFmtId="165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left"/>
    </xf>
    <xf numFmtId="165" fontId="5" fillId="0" borderId="0" xfId="0" applyNumberFormat="1" applyFont="1" applyBorder="1"/>
    <xf numFmtId="165" fontId="5" fillId="0" borderId="0" xfId="0" applyNumberFormat="1" applyFont="1" applyBorder="1" applyAlignment="1"/>
    <xf numFmtId="165" fontId="5" fillId="0" borderId="0" xfId="0" applyNumberFormat="1" applyFont="1" applyFill="1" applyBorder="1" applyAlignment="1">
      <alignment vertical="center"/>
    </xf>
    <xf numFmtId="3" fontId="2" fillId="0" borderId="0" xfId="0" applyFont="1" applyFill="1" applyBorder="1" applyAlignment="1">
      <alignment wrapText="1"/>
    </xf>
    <xf numFmtId="3" fontId="2" fillId="0" borderId="0" xfId="0" applyFont="1" applyBorder="1" applyAlignment="1">
      <alignment wrapText="1"/>
    </xf>
    <xf numFmtId="3" fontId="2" fillId="0" borderId="0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Font="1" applyBorder="1" applyAlignment="1">
      <alignment horizontal="center" vertical="center" wrapText="1"/>
    </xf>
    <xf numFmtId="3" fontId="17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Continuous" vertical="center" wrapText="1"/>
    </xf>
    <xf numFmtId="165" fontId="17" fillId="0" borderId="0" xfId="0" applyNumberFormat="1" applyFont="1" applyBorder="1" applyAlignment="1">
      <alignment horizontal="centerContinuous" vertical="center" wrapText="1"/>
    </xf>
    <xf numFmtId="165" fontId="17" fillId="0" borderId="0" xfId="0" applyNumberFormat="1" applyFont="1" applyFill="1" applyBorder="1" applyAlignment="1">
      <alignment horizontal="centerContinuous" vertical="center" wrapText="1"/>
    </xf>
    <xf numFmtId="3" fontId="6" fillId="0" borderId="0" xfId="0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3" fontId="13" fillId="0" borderId="0" xfId="0" applyFont="1" applyBorder="1"/>
    <xf numFmtId="3" fontId="14" fillId="0" borderId="0" xfId="0" applyFont="1" applyBorder="1"/>
    <xf numFmtId="165" fontId="6" fillId="0" borderId="0" xfId="0" applyNumberFormat="1" applyFont="1" applyFill="1" applyBorder="1" applyAlignment="1">
      <alignment horizontal="right"/>
    </xf>
    <xf numFmtId="3" fontId="5" fillId="0" borderId="0" xfId="0" applyFont="1" applyFill="1" applyBorder="1" applyAlignment="1">
      <alignment horizontal="center"/>
    </xf>
    <xf numFmtId="3" fontId="6" fillId="0" borderId="0" xfId="0" applyFont="1" applyFill="1" applyBorder="1" applyAlignment="1">
      <alignment horizontal="right"/>
    </xf>
    <xf numFmtId="3" fontId="36" fillId="0" borderId="0" xfId="0" applyFont="1" applyBorder="1"/>
    <xf numFmtId="3" fontId="6" fillId="0" borderId="0" xfId="0" applyFont="1" applyFill="1" applyBorder="1" applyAlignment="1">
      <alignment horizontal="center"/>
    </xf>
    <xf numFmtId="3" fontId="26" fillId="0" borderId="0" xfId="0" applyFont="1" applyBorder="1"/>
    <xf numFmtId="3" fontId="8" fillId="0" borderId="0" xfId="0" applyFont="1" applyBorder="1" applyAlignment="1">
      <alignment horizontal="center"/>
    </xf>
    <xf numFmtId="3" fontId="27" fillId="0" borderId="0" xfId="0" applyFont="1" applyBorder="1"/>
    <xf numFmtId="3" fontId="28" fillId="0" borderId="0" xfId="0" applyFont="1" applyBorder="1"/>
    <xf numFmtId="165" fontId="6" fillId="0" borderId="0" xfId="0" applyNumberFormat="1" applyFont="1" applyBorder="1" applyAlignment="1">
      <alignment horizontal="right"/>
    </xf>
    <xf numFmtId="3" fontId="19" fillId="0" borderId="0" xfId="0" applyFont="1" applyBorder="1" applyAlignment="1">
      <alignment horizontal="center"/>
    </xf>
    <xf numFmtId="3" fontId="42" fillId="0" borderId="0" xfId="0" applyFont="1" applyBorder="1"/>
    <xf numFmtId="3" fontId="42" fillId="0" borderId="0" xfId="0" applyFont="1" applyFill="1" applyBorder="1"/>
    <xf numFmtId="3" fontId="16" fillId="0" borderId="0" xfId="0" applyFont="1" applyBorder="1" applyAlignment="1">
      <alignment horizontal="center"/>
    </xf>
    <xf numFmtId="3" fontId="2" fillId="0" borderId="0" xfId="0" applyFont="1" applyBorder="1" applyAlignment="1">
      <alignment horizontal="center"/>
    </xf>
    <xf numFmtId="3" fontId="24" fillId="0" borderId="0" xfId="0" applyFont="1" applyBorder="1"/>
    <xf numFmtId="3" fontId="38" fillId="0" borderId="0" xfId="0" applyFont="1" applyBorder="1"/>
    <xf numFmtId="3" fontId="25" fillId="0" borderId="0" xfId="0" applyFont="1" applyBorder="1"/>
    <xf numFmtId="165" fontId="3" fillId="0" borderId="0" xfId="0" applyNumberFormat="1" applyFont="1" applyBorder="1" applyAlignment="1">
      <alignment horizontal="center" vertical="center" wrapText="1"/>
    </xf>
    <xf numFmtId="3" fontId="39" fillId="0" borderId="0" xfId="0" applyFont="1" applyBorder="1"/>
    <xf numFmtId="3" fontId="21" fillId="0" borderId="0" xfId="0" applyFont="1" applyBorder="1"/>
    <xf numFmtId="3" fontId="16" fillId="0" borderId="0" xfId="0" applyFont="1" applyBorder="1" applyAlignment="1">
      <alignment horizontal="right"/>
    </xf>
    <xf numFmtId="3" fontId="33" fillId="0" borderId="0" xfId="0" applyFont="1" applyBorder="1"/>
    <xf numFmtId="3" fontId="32" fillId="0" borderId="0" xfId="0" applyFont="1" applyBorder="1"/>
    <xf numFmtId="3" fontId="37" fillId="0" borderId="0" xfId="0" applyFont="1" applyBorder="1"/>
    <xf numFmtId="3" fontId="3" fillId="0" borderId="0" xfId="0" applyFont="1" applyBorder="1" applyAlignment="1">
      <alignment wrapText="1"/>
    </xf>
    <xf numFmtId="3" fontId="2" fillId="0" borderId="0" xfId="0" applyFont="1" applyBorder="1" applyAlignment="1">
      <alignment horizontal="left" vertical="center"/>
    </xf>
    <xf numFmtId="3" fontId="3" fillId="0" borderId="0" xfId="0" applyFont="1" applyBorder="1" applyAlignment="1">
      <alignment horizontal="left" vertical="center"/>
    </xf>
    <xf numFmtId="165" fontId="17" fillId="0" borderId="0" xfId="0" applyNumberFormat="1" applyFont="1" applyBorder="1" applyAlignment="1">
      <alignment horizontal="center" vertical="center" wrapText="1"/>
    </xf>
    <xf numFmtId="3" fontId="40" fillId="0" borderId="0" xfId="0" applyFont="1" applyBorder="1"/>
    <xf numFmtId="3" fontId="29" fillId="0" borderId="0" xfId="0" applyFont="1" applyBorder="1"/>
    <xf numFmtId="3" fontId="21" fillId="0" borderId="0" xfId="0" applyFont="1" applyFill="1" applyBorder="1"/>
    <xf numFmtId="3" fontId="34" fillId="0" borderId="0" xfId="0" applyFont="1" applyBorder="1"/>
    <xf numFmtId="1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3" fontId="33" fillId="0" borderId="0" xfId="0" applyFont="1" applyFill="1" applyBorder="1"/>
    <xf numFmtId="3" fontId="32" fillId="0" borderId="0" xfId="0" applyFont="1" applyFill="1" applyBorder="1"/>
    <xf numFmtId="3" fontId="6" fillId="0" borderId="0" xfId="0" applyFont="1" applyBorder="1" applyAlignment="1"/>
    <xf numFmtId="165" fontId="6" fillId="0" borderId="0" xfId="0" applyNumberFormat="1" applyFont="1" applyBorder="1" applyAlignment="1"/>
    <xf numFmtId="165" fontId="3" fillId="0" borderId="0" xfId="0" applyNumberFormat="1" applyFont="1" applyFill="1" applyBorder="1" applyAlignment="1">
      <alignment horizontal="centerContinuous" vertical="center" wrapText="1"/>
    </xf>
    <xf numFmtId="3" fontId="38" fillId="0" borderId="0" xfId="0" applyFont="1" applyFill="1" applyBorder="1"/>
    <xf numFmtId="3" fontId="2" fillId="0" borderId="0" xfId="0" applyFont="1" applyFill="1" applyBorder="1" applyAlignment="1">
      <alignment horizontal="left" vertical="center"/>
    </xf>
    <xf numFmtId="3" fontId="3" fillId="0" borderId="0" xfId="0" applyFont="1" applyFill="1" applyBorder="1" applyAlignment="1">
      <alignment horizontal="left" vertical="center"/>
    </xf>
    <xf numFmtId="3" fontId="6" fillId="0" borderId="0" xfId="0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3" fontId="0" fillId="0" borderId="0" xfId="0" applyFill="1" applyBorder="1" applyAlignment="1">
      <alignment horizontal="right"/>
    </xf>
    <xf numFmtId="3" fontId="25" fillId="0" borderId="0" xfId="0" applyFont="1" applyFill="1" applyBorder="1"/>
    <xf numFmtId="3" fontId="41" fillId="0" borderId="0" xfId="0" applyFont="1" applyBorder="1" applyAlignment="1">
      <alignment horizontal="centerContinuous" vertical="center" wrapText="1"/>
    </xf>
    <xf numFmtId="3" fontId="3" fillId="0" borderId="0" xfId="0" applyFont="1" applyBorder="1" applyAlignment="1">
      <alignment horizontal="centerContinuous" vertical="center" wrapText="1"/>
    </xf>
    <xf numFmtId="3" fontId="17" fillId="0" borderId="0" xfId="0" applyFont="1" applyBorder="1" applyAlignment="1">
      <alignment horizontal="centerContinuous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3" fontId="29" fillId="0" borderId="0" xfId="0" applyFont="1" applyFill="1" applyBorder="1"/>
    <xf numFmtId="3" fontId="17" fillId="0" borderId="0" xfId="0" applyFont="1" applyBorder="1" applyAlignment="1">
      <alignment horizontal="center" vertical="center" wrapText="1"/>
    </xf>
    <xf numFmtId="3" fontId="2" fillId="0" borderId="0" xfId="0" applyFont="1"/>
    <xf numFmtId="49" fontId="30" fillId="0" borderId="0" xfId="0" applyNumberFormat="1" applyFont="1" applyFill="1" applyBorder="1"/>
    <xf numFmtId="49" fontId="2" fillId="0" borderId="0" xfId="0" applyNumberFormat="1" applyFont="1" applyBorder="1"/>
  </cellXfs>
  <cellStyles count="2">
    <cellStyle name="dollars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42"/>
  <sheetViews>
    <sheetView tabSelected="1" zoomScale="140" zoomScaleNormal="140" zoomScaleSheetLayoutView="140" workbookViewId="0">
      <selection activeCell="A164" sqref="A164"/>
    </sheetView>
  </sheetViews>
  <sheetFormatPr defaultColWidth="9.140625" defaultRowHeight="12.75" x14ac:dyDescent="0.2"/>
  <cols>
    <col min="1" max="1" width="41.5703125" style="10" customWidth="1"/>
    <col min="2" max="2" width="2" style="8" customWidth="1"/>
    <col min="3" max="3" width="8.140625" style="23" customWidth="1"/>
    <col min="4" max="4" width="9.140625" style="5"/>
    <col min="5" max="5" width="9.85546875" style="2" customWidth="1"/>
    <col min="6" max="6" width="8.85546875" style="31" customWidth="1"/>
    <col min="7" max="8" width="9.85546875" style="2" customWidth="1"/>
    <col min="9" max="9" width="11.42578125" style="37" customWidth="1"/>
    <col min="10" max="10" width="9.28515625" style="15" customWidth="1"/>
    <col min="11" max="11" width="10.5703125" style="82" customWidth="1"/>
    <col min="12" max="12" width="2.140625" style="3" hidden="1" customWidth="1"/>
    <col min="13" max="16" width="9.140625" style="19"/>
    <col min="17" max="17" width="13" style="19" customWidth="1"/>
    <col min="18" max="18" width="9.140625" style="2"/>
    <col min="19" max="19" width="9.140625" style="2" customWidth="1"/>
    <col min="20" max="16384" width="9.140625" style="2"/>
  </cols>
  <sheetData>
    <row r="1" spans="1:17" s="34" customFormat="1" ht="20.25" x14ac:dyDescent="0.3">
      <c r="A1" s="62" t="s">
        <v>393</v>
      </c>
      <c r="B1" s="65"/>
      <c r="C1" s="38"/>
      <c r="D1" s="39"/>
      <c r="E1" s="38"/>
      <c r="F1" s="38"/>
      <c r="G1" s="38"/>
      <c r="H1" s="38"/>
      <c r="I1" s="40"/>
      <c r="J1" s="81"/>
      <c r="K1" s="83"/>
      <c r="L1" s="41"/>
      <c r="M1" s="43"/>
      <c r="N1" s="43"/>
      <c r="O1" s="43"/>
      <c r="P1" s="43"/>
      <c r="Q1" s="43"/>
    </row>
    <row r="2" spans="1:17" x14ac:dyDescent="0.2">
      <c r="A2" s="27"/>
      <c r="B2" s="66"/>
      <c r="C2" s="28"/>
      <c r="D2" s="47"/>
      <c r="E2" s="27"/>
      <c r="F2" s="27"/>
      <c r="G2" s="27"/>
      <c r="H2" s="27"/>
      <c r="I2" s="29"/>
      <c r="J2" s="79"/>
      <c r="K2" s="79"/>
      <c r="L2" s="26"/>
    </row>
    <row r="3" spans="1:17" s="20" customFormat="1" x14ac:dyDescent="0.2">
      <c r="A3" s="20" t="s">
        <v>382</v>
      </c>
      <c r="B3" s="67"/>
      <c r="D3" s="21"/>
      <c r="I3" s="45"/>
      <c r="J3" s="80"/>
      <c r="K3" s="84"/>
      <c r="L3" s="46"/>
      <c r="M3" s="44"/>
      <c r="N3" s="44"/>
      <c r="O3" s="44"/>
      <c r="P3" s="44"/>
      <c r="Q3" s="44"/>
    </row>
    <row r="4" spans="1:17" s="20" customFormat="1" x14ac:dyDescent="0.2">
      <c r="A4" s="20" t="s">
        <v>383</v>
      </c>
      <c r="B4" s="67"/>
      <c r="D4" s="21"/>
      <c r="I4" s="45"/>
      <c r="J4" s="80"/>
      <c r="K4" s="84"/>
      <c r="L4" s="46"/>
      <c r="M4" s="44"/>
      <c r="N4" s="44"/>
      <c r="O4" s="44"/>
      <c r="P4" s="44"/>
      <c r="Q4" s="44"/>
    </row>
    <row r="5" spans="1:17" s="20" customFormat="1" x14ac:dyDescent="0.2">
      <c r="A5" s="20" t="s">
        <v>384</v>
      </c>
      <c r="B5" s="67"/>
      <c r="D5" s="21"/>
      <c r="I5" s="45"/>
      <c r="J5" s="80"/>
      <c r="K5" s="84"/>
      <c r="L5" s="46"/>
      <c r="M5" s="44"/>
      <c r="N5" s="44"/>
      <c r="O5" s="44"/>
      <c r="P5" s="44"/>
      <c r="Q5" s="44"/>
    </row>
    <row r="6" spans="1:17" s="20" customFormat="1" x14ac:dyDescent="0.2">
      <c r="A6" s="20" t="s">
        <v>385</v>
      </c>
      <c r="B6" s="67"/>
      <c r="D6" s="21"/>
      <c r="I6" s="45"/>
      <c r="J6" s="80"/>
      <c r="K6" s="84"/>
      <c r="L6" s="46"/>
      <c r="M6" s="44"/>
      <c r="N6" s="44"/>
      <c r="O6" s="44"/>
      <c r="P6" s="44"/>
      <c r="Q6" s="44"/>
    </row>
    <row r="7" spans="1:17" s="20" customFormat="1" x14ac:dyDescent="0.2">
      <c r="A7" s="157" t="s">
        <v>392</v>
      </c>
      <c r="B7" s="67"/>
      <c r="D7" s="21"/>
      <c r="I7" s="45"/>
      <c r="J7" s="80"/>
      <c r="K7" s="84"/>
      <c r="L7" s="46"/>
      <c r="M7" s="44"/>
      <c r="N7" s="44"/>
      <c r="O7" s="44"/>
      <c r="P7" s="44"/>
      <c r="Q7" s="44"/>
    </row>
    <row r="8" spans="1:17" s="20" customFormat="1" x14ac:dyDescent="0.2">
      <c r="A8" s="157" t="s">
        <v>386</v>
      </c>
      <c r="B8" s="67"/>
      <c r="D8" s="21"/>
      <c r="I8" s="45"/>
      <c r="J8" s="80"/>
      <c r="K8" s="84"/>
      <c r="L8" s="46"/>
      <c r="M8" s="44"/>
      <c r="N8" s="44"/>
      <c r="O8" s="44"/>
      <c r="P8" s="44"/>
      <c r="Q8" s="44"/>
    </row>
    <row r="9" spans="1:17" s="20" customFormat="1" x14ac:dyDescent="0.2">
      <c r="A9" s="157" t="s">
        <v>387</v>
      </c>
      <c r="B9" s="67"/>
      <c r="D9" s="21"/>
      <c r="I9" s="45"/>
      <c r="J9" s="80"/>
      <c r="K9" s="84"/>
      <c r="L9" s="46"/>
      <c r="M9" s="44"/>
      <c r="N9" s="44"/>
      <c r="O9" s="44"/>
      <c r="P9" s="44"/>
      <c r="Q9" s="44"/>
    </row>
    <row r="10" spans="1:17" s="20" customFormat="1" x14ac:dyDescent="0.2">
      <c r="A10" s="157" t="s">
        <v>388</v>
      </c>
      <c r="B10" s="67"/>
      <c r="D10" s="21"/>
      <c r="I10" s="45"/>
      <c r="J10" s="80"/>
      <c r="K10" s="84"/>
      <c r="L10" s="46"/>
      <c r="M10" s="44"/>
      <c r="N10" s="44"/>
      <c r="O10" s="44"/>
      <c r="P10" s="44"/>
      <c r="Q10" s="44"/>
    </row>
    <row r="11" spans="1:17" s="10" customFormat="1" x14ac:dyDescent="0.2">
      <c r="A11" s="20" t="s">
        <v>389</v>
      </c>
      <c r="B11" s="67"/>
      <c r="C11" s="20"/>
      <c r="D11" s="21"/>
      <c r="E11" s="20"/>
      <c r="F11" s="20"/>
      <c r="G11" s="20"/>
      <c r="H11" s="20"/>
      <c r="I11" s="45"/>
      <c r="J11" s="80"/>
      <c r="K11" s="84"/>
      <c r="L11" s="13"/>
      <c r="M11" s="14"/>
      <c r="N11" s="14"/>
      <c r="O11" s="14"/>
      <c r="P11" s="14"/>
      <c r="Q11" s="14"/>
    </row>
    <row r="12" spans="1:17" ht="14.25" x14ac:dyDescent="0.2">
      <c r="A12" s="20" t="s">
        <v>390</v>
      </c>
      <c r="B12" s="68"/>
      <c r="C12" s="60"/>
      <c r="D12" s="24"/>
      <c r="E12" s="30"/>
      <c r="F12" s="33"/>
      <c r="G12" s="30"/>
      <c r="H12" s="60"/>
      <c r="I12" s="61"/>
      <c r="J12" s="81"/>
      <c r="K12" s="83"/>
    </row>
    <row r="13" spans="1:17" ht="45" x14ac:dyDescent="0.2">
      <c r="A13" s="91" t="s">
        <v>0</v>
      </c>
      <c r="B13" s="92"/>
      <c r="C13" s="93" t="s">
        <v>329</v>
      </c>
      <c r="D13" s="94" t="s">
        <v>359</v>
      </c>
      <c r="E13" s="93" t="s">
        <v>1</v>
      </c>
      <c r="F13" s="93" t="s">
        <v>361</v>
      </c>
      <c r="G13" s="93" t="s">
        <v>360</v>
      </c>
      <c r="H13" s="156" t="s">
        <v>380</v>
      </c>
      <c r="I13" s="95" t="s">
        <v>376</v>
      </c>
      <c r="J13" s="96" t="s">
        <v>362</v>
      </c>
      <c r="K13" s="97" t="s">
        <v>257</v>
      </c>
      <c r="L13" s="2"/>
    </row>
    <row r="14" spans="1:17" x14ac:dyDescent="0.2">
      <c r="C14" s="4"/>
      <c r="E14" s="4"/>
      <c r="F14" s="98"/>
      <c r="G14" s="4"/>
      <c r="H14" s="4"/>
      <c r="I14" s="15"/>
      <c r="K14" s="99"/>
      <c r="L14" s="2"/>
    </row>
    <row r="15" spans="1:17" x14ac:dyDescent="0.2">
      <c r="A15" s="100" t="s">
        <v>4</v>
      </c>
      <c r="B15" s="101"/>
      <c r="C15" s="4"/>
      <c r="E15" s="4"/>
      <c r="F15" s="98"/>
      <c r="G15" s="4"/>
      <c r="H15" s="4"/>
      <c r="I15" s="15"/>
      <c r="K15" s="99"/>
      <c r="L15" s="2"/>
    </row>
    <row r="16" spans="1:17" s="19" customFormat="1" x14ac:dyDescent="0.2">
      <c r="A16" s="10" t="s">
        <v>5</v>
      </c>
      <c r="B16" s="8"/>
      <c r="C16" s="4">
        <v>1744</v>
      </c>
      <c r="D16" s="5">
        <v>1824</v>
      </c>
      <c r="E16" s="4">
        <v>85432</v>
      </c>
      <c r="F16" s="76"/>
      <c r="G16" s="76">
        <v>60</v>
      </c>
      <c r="H16" s="5">
        <v>52</v>
      </c>
      <c r="I16" s="15">
        <v>810.8</v>
      </c>
      <c r="J16" s="86">
        <v>849.95</v>
      </c>
      <c r="K16" s="102">
        <f>SUM(849.95,31.7,62.85)</f>
        <v>944.50000000000011</v>
      </c>
    </row>
    <row r="17" spans="1:17" x14ac:dyDescent="0.2">
      <c r="A17" s="14" t="s">
        <v>6</v>
      </c>
      <c r="B17" s="11"/>
      <c r="C17" s="7">
        <v>1565</v>
      </c>
      <c r="D17" s="9">
        <v>1884</v>
      </c>
      <c r="E17" s="7">
        <v>128685</v>
      </c>
      <c r="F17" s="103">
        <f>SUM(D16:D17)</f>
        <v>3708</v>
      </c>
      <c r="G17" s="104" t="s">
        <v>308</v>
      </c>
      <c r="H17" s="9">
        <v>243</v>
      </c>
      <c r="I17" s="82">
        <v>760</v>
      </c>
      <c r="J17" s="78">
        <v>780</v>
      </c>
      <c r="K17" s="102">
        <v>780</v>
      </c>
      <c r="L17" s="2"/>
    </row>
    <row r="18" spans="1:17" x14ac:dyDescent="0.2">
      <c r="C18" s="4"/>
      <c r="D18" s="75"/>
      <c r="E18" s="105"/>
      <c r="F18" s="98"/>
      <c r="G18" s="4"/>
      <c r="H18" s="5"/>
      <c r="I18" s="15"/>
      <c r="K18" s="102"/>
      <c r="L18" s="2"/>
    </row>
    <row r="19" spans="1:17" x14ac:dyDescent="0.2">
      <c r="A19" s="100" t="s">
        <v>251</v>
      </c>
      <c r="B19" s="101"/>
      <c r="C19" s="4"/>
      <c r="E19" s="4"/>
      <c r="F19" s="98"/>
      <c r="G19" s="4"/>
      <c r="H19" s="5"/>
      <c r="I19" s="15"/>
      <c r="K19" s="102"/>
      <c r="L19" s="2"/>
    </row>
    <row r="20" spans="1:17" s="19" customFormat="1" x14ac:dyDescent="0.2">
      <c r="A20" s="10" t="s">
        <v>7</v>
      </c>
      <c r="B20" s="8"/>
      <c r="C20" s="4">
        <v>2009</v>
      </c>
      <c r="D20" s="5">
        <v>2396</v>
      </c>
      <c r="E20" s="4">
        <v>69774</v>
      </c>
      <c r="F20" s="98"/>
      <c r="G20" s="76">
        <v>32</v>
      </c>
      <c r="H20" s="5">
        <v>218</v>
      </c>
      <c r="I20" s="15">
        <v>875</v>
      </c>
      <c r="J20" s="86">
        <v>900</v>
      </c>
      <c r="K20" s="102">
        <v>900</v>
      </c>
    </row>
    <row r="21" spans="1:17" x14ac:dyDescent="0.2">
      <c r="A21" s="14" t="s">
        <v>8</v>
      </c>
      <c r="B21" s="11"/>
      <c r="C21" s="7">
        <v>1646</v>
      </c>
      <c r="D21" s="9">
        <v>1898</v>
      </c>
      <c r="E21" s="7">
        <v>135794</v>
      </c>
      <c r="F21" s="104"/>
      <c r="G21" s="7">
        <v>74</v>
      </c>
      <c r="H21" s="9">
        <v>167</v>
      </c>
      <c r="I21" s="82">
        <v>810</v>
      </c>
      <c r="J21" s="78">
        <v>830</v>
      </c>
      <c r="K21" s="102">
        <f>SUM(J21,43.5)</f>
        <v>873.5</v>
      </c>
      <c r="L21" s="2"/>
    </row>
    <row r="22" spans="1:17" x14ac:dyDescent="0.2">
      <c r="A22" s="10" t="s">
        <v>9</v>
      </c>
      <c r="C22" s="4">
        <v>1358</v>
      </c>
      <c r="D22" s="5">
        <v>1368</v>
      </c>
      <c r="E22" s="4">
        <v>89237</v>
      </c>
      <c r="F22" s="106"/>
      <c r="G22" s="104" t="s">
        <v>308</v>
      </c>
      <c r="H22" s="5">
        <v>59</v>
      </c>
      <c r="I22" s="15">
        <v>795</v>
      </c>
      <c r="J22" s="86">
        <v>835</v>
      </c>
      <c r="K22" s="102">
        <v>835</v>
      </c>
      <c r="L22" s="2"/>
    </row>
    <row r="23" spans="1:17" x14ac:dyDescent="0.2">
      <c r="A23" s="10" t="s">
        <v>248</v>
      </c>
      <c r="C23" s="4">
        <v>1127</v>
      </c>
      <c r="D23" s="5">
        <v>1302</v>
      </c>
      <c r="E23" s="4">
        <v>15485</v>
      </c>
      <c r="F23" s="47">
        <f>SUM(D20:D23)</f>
        <v>6964</v>
      </c>
      <c r="G23" s="76">
        <v>32</v>
      </c>
      <c r="H23" s="5">
        <v>78</v>
      </c>
      <c r="I23" s="15">
        <v>995</v>
      </c>
      <c r="J23" s="86">
        <v>995</v>
      </c>
      <c r="K23" s="102">
        <v>995</v>
      </c>
      <c r="L23" s="2"/>
    </row>
    <row r="24" spans="1:17" x14ac:dyDescent="0.2">
      <c r="A24" s="8"/>
      <c r="C24" s="4"/>
      <c r="D24" s="75"/>
      <c r="E24" s="105"/>
      <c r="F24" s="98"/>
      <c r="G24" s="4"/>
      <c r="H24" s="5"/>
      <c r="I24" s="15"/>
      <c r="K24" s="99"/>
      <c r="L24" s="2"/>
    </row>
    <row r="25" spans="1:17" s="32" customFormat="1" x14ac:dyDescent="0.2">
      <c r="A25" s="100" t="s">
        <v>262</v>
      </c>
      <c r="B25" s="101"/>
      <c r="C25" s="4"/>
      <c r="D25" s="5"/>
      <c r="E25" s="4"/>
      <c r="F25" s="98"/>
      <c r="G25" s="4"/>
      <c r="H25" s="5"/>
      <c r="I25" s="15"/>
      <c r="J25" s="15"/>
      <c r="K25" s="99"/>
      <c r="M25" s="50"/>
      <c r="N25" s="50"/>
      <c r="O25" s="50"/>
      <c r="P25" s="50"/>
      <c r="Q25" s="50"/>
    </row>
    <row r="26" spans="1:17" s="32" customFormat="1" x14ac:dyDescent="0.2">
      <c r="A26" s="10" t="s">
        <v>255</v>
      </c>
      <c r="B26" s="8"/>
      <c r="C26" s="4">
        <v>1320</v>
      </c>
      <c r="D26" s="5">
        <v>1493</v>
      </c>
      <c r="E26" s="4">
        <v>134110</v>
      </c>
      <c r="F26" s="98"/>
      <c r="G26" s="76">
        <v>0</v>
      </c>
      <c r="H26" s="5">
        <v>54</v>
      </c>
      <c r="I26" s="82">
        <v>890</v>
      </c>
      <c r="J26" s="15">
        <v>940</v>
      </c>
      <c r="K26" s="102">
        <v>940</v>
      </c>
      <c r="M26" s="50"/>
      <c r="N26" s="50"/>
      <c r="O26" s="50"/>
      <c r="P26" s="50"/>
      <c r="Q26" s="50"/>
    </row>
    <row r="27" spans="1:17" s="32" customFormat="1" x14ac:dyDescent="0.2">
      <c r="A27" s="10" t="s">
        <v>256</v>
      </c>
      <c r="B27" s="8"/>
      <c r="C27" s="4">
        <v>1912</v>
      </c>
      <c r="D27" s="5">
        <v>1833</v>
      </c>
      <c r="E27" s="7">
        <v>86223</v>
      </c>
      <c r="F27" s="107"/>
      <c r="G27" s="76">
        <v>0</v>
      </c>
      <c r="H27" s="5">
        <v>23</v>
      </c>
      <c r="I27" s="82">
        <v>890</v>
      </c>
      <c r="J27" s="15">
        <v>940</v>
      </c>
      <c r="K27" s="102">
        <v>940</v>
      </c>
      <c r="M27" s="50"/>
      <c r="N27" s="50"/>
      <c r="O27" s="50"/>
      <c r="P27" s="50"/>
      <c r="Q27" s="50"/>
    </row>
    <row r="28" spans="1:17" x14ac:dyDescent="0.2">
      <c r="A28" s="10" t="s">
        <v>3</v>
      </c>
      <c r="C28" s="4">
        <v>2632</v>
      </c>
      <c r="D28" s="5">
        <v>3211</v>
      </c>
      <c r="E28" s="4">
        <v>55546</v>
      </c>
      <c r="F28" s="47">
        <f>SUM(D26:D28)</f>
        <v>6537</v>
      </c>
      <c r="G28" s="76">
        <v>58</v>
      </c>
      <c r="H28" s="5">
        <v>275</v>
      </c>
      <c r="I28" s="15">
        <v>985</v>
      </c>
      <c r="J28" s="15">
        <v>985</v>
      </c>
      <c r="K28" s="102">
        <v>985</v>
      </c>
      <c r="L28" s="2"/>
    </row>
    <row r="29" spans="1:17" x14ac:dyDescent="0.2">
      <c r="C29" s="4"/>
      <c r="E29" s="105"/>
      <c r="F29" s="98"/>
      <c r="G29" s="4"/>
      <c r="H29" s="5"/>
      <c r="I29" s="15"/>
      <c r="K29" s="102"/>
      <c r="L29" s="2"/>
    </row>
    <row r="30" spans="1:17" s="19" customFormat="1" x14ac:dyDescent="0.2">
      <c r="A30" s="100" t="s">
        <v>349</v>
      </c>
      <c r="B30" s="101"/>
      <c r="C30" s="4"/>
      <c r="D30" s="5"/>
      <c r="E30" s="4"/>
      <c r="F30" s="108"/>
      <c r="G30" s="4"/>
      <c r="H30" s="5"/>
      <c r="I30" s="15"/>
      <c r="J30" s="15"/>
      <c r="K30" s="102"/>
    </row>
    <row r="31" spans="1:17" s="19" customFormat="1" x14ac:dyDescent="0.2">
      <c r="A31" s="14" t="s">
        <v>10</v>
      </c>
      <c r="B31" s="11"/>
      <c r="C31" s="7">
        <v>3195</v>
      </c>
      <c r="D31" s="9">
        <v>3597</v>
      </c>
      <c r="E31" s="7">
        <v>148149</v>
      </c>
      <c r="F31" s="106"/>
      <c r="G31" s="7">
        <v>210</v>
      </c>
      <c r="H31" s="9">
        <v>325</v>
      </c>
      <c r="I31" s="82">
        <v>630</v>
      </c>
      <c r="J31" s="78">
        <v>650</v>
      </c>
      <c r="K31" s="102">
        <v>650</v>
      </c>
    </row>
    <row r="32" spans="1:17" s="19" customFormat="1" x14ac:dyDescent="0.2">
      <c r="A32" s="14" t="s">
        <v>339</v>
      </c>
      <c r="B32" s="11"/>
      <c r="C32" s="7">
        <v>377</v>
      </c>
      <c r="D32" s="9">
        <v>762</v>
      </c>
      <c r="E32" s="7">
        <v>1139</v>
      </c>
      <c r="F32" s="106"/>
      <c r="G32" s="7">
        <v>17</v>
      </c>
      <c r="H32" s="9">
        <v>20</v>
      </c>
      <c r="I32" s="82">
        <v>645</v>
      </c>
      <c r="J32" s="78">
        <v>645</v>
      </c>
      <c r="K32" s="102">
        <v>645</v>
      </c>
    </row>
    <row r="33" spans="1:17" x14ac:dyDescent="0.2">
      <c r="A33" s="14" t="s">
        <v>340</v>
      </c>
      <c r="B33" s="11"/>
      <c r="C33" s="7">
        <v>279</v>
      </c>
      <c r="D33" s="9">
        <v>781</v>
      </c>
      <c r="E33" s="7">
        <v>1060</v>
      </c>
      <c r="F33" s="106"/>
      <c r="G33" s="7">
        <v>18</v>
      </c>
      <c r="H33" s="9">
        <v>119</v>
      </c>
      <c r="I33" s="82">
        <v>630</v>
      </c>
      <c r="J33" s="78">
        <v>650</v>
      </c>
      <c r="K33" s="102">
        <v>650</v>
      </c>
      <c r="L33" s="2"/>
    </row>
    <row r="34" spans="1:17" x14ac:dyDescent="0.2">
      <c r="A34" s="10" t="s">
        <v>11</v>
      </c>
      <c r="C34" s="4">
        <v>1914</v>
      </c>
      <c r="D34" s="5">
        <v>1784</v>
      </c>
      <c r="E34" s="4">
        <v>58371</v>
      </c>
      <c r="F34" s="47">
        <f>SUM(D31:D34)</f>
        <v>6924</v>
      </c>
      <c r="G34" s="104" t="s">
        <v>338</v>
      </c>
      <c r="H34" s="5">
        <v>153</v>
      </c>
      <c r="I34" s="15">
        <v>960</v>
      </c>
      <c r="J34" s="86">
        <v>960</v>
      </c>
      <c r="K34" s="102">
        <f>SUM(J34,48)</f>
        <v>1008</v>
      </c>
      <c r="L34" s="2"/>
    </row>
    <row r="35" spans="1:17" x14ac:dyDescent="0.2">
      <c r="C35" s="4"/>
      <c r="E35" s="105"/>
      <c r="G35" s="4"/>
      <c r="H35" s="1"/>
      <c r="I35" s="15"/>
      <c r="K35" s="99"/>
      <c r="L35" s="2"/>
    </row>
    <row r="36" spans="1:17" x14ac:dyDescent="0.2">
      <c r="A36" s="100" t="s">
        <v>266</v>
      </c>
      <c r="B36" s="101"/>
      <c r="C36" s="4"/>
      <c r="E36" s="4"/>
      <c r="F36" s="98"/>
      <c r="G36" s="4"/>
      <c r="H36" s="1"/>
      <c r="I36" s="15"/>
      <c r="K36" s="99"/>
      <c r="L36" s="2"/>
    </row>
    <row r="37" spans="1:17" x14ac:dyDescent="0.2">
      <c r="A37" s="10" t="s">
        <v>12</v>
      </c>
      <c r="C37" s="4">
        <v>1959</v>
      </c>
      <c r="D37" s="5">
        <v>2120</v>
      </c>
      <c r="E37" s="4">
        <v>169353</v>
      </c>
      <c r="F37" s="98"/>
      <c r="G37" s="4">
        <v>125</v>
      </c>
      <c r="H37" s="5">
        <v>171</v>
      </c>
      <c r="I37" s="15">
        <v>830</v>
      </c>
      <c r="J37" s="86">
        <v>830</v>
      </c>
      <c r="K37" s="102">
        <v>830</v>
      </c>
      <c r="L37" s="2"/>
    </row>
    <row r="38" spans="1:17" x14ac:dyDescent="0.2">
      <c r="A38" s="10" t="s">
        <v>275</v>
      </c>
      <c r="C38" s="4">
        <v>1071</v>
      </c>
      <c r="D38" s="5">
        <v>1205</v>
      </c>
      <c r="E38" s="4">
        <v>9090</v>
      </c>
      <c r="G38" s="4">
        <v>67</v>
      </c>
      <c r="H38" s="5">
        <v>150</v>
      </c>
      <c r="I38" s="15">
        <v>988</v>
      </c>
      <c r="J38" s="86">
        <v>988</v>
      </c>
      <c r="K38" s="102">
        <v>988</v>
      </c>
      <c r="L38" s="2"/>
    </row>
    <row r="39" spans="1:17" x14ac:dyDescent="0.2">
      <c r="A39" s="10" t="s">
        <v>13</v>
      </c>
      <c r="C39" s="4">
        <v>2108</v>
      </c>
      <c r="D39" s="5">
        <v>2227</v>
      </c>
      <c r="E39" s="4">
        <v>121209</v>
      </c>
      <c r="F39" s="47">
        <f>SUM(D37:D39)</f>
        <v>5552</v>
      </c>
      <c r="G39" s="4">
        <v>21</v>
      </c>
      <c r="H39" s="5">
        <v>64</v>
      </c>
      <c r="I39" s="15">
        <v>958</v>
      </c>
      <c r="J39" s="86">
        <v>1002</v>
      </c>
      <c r="K39" s="102">
        <v>1002</v>
      </c>
      <c r="L39" s="2"/>
    </row>
    <row r="40" spans="1:17" x14ac:dyDescent="0.2">
      <c r="C40" s="4"/>
      <c r="E40" s="105"/>
      <c r="F40" s="98"/>
      <c r="G40" s="4"/>
      <c r="H40" s="5"/>
      <c r="I40" s="15"/>
      <c r="K40" s="102"/>
      <c r="L40" s="2"/>
    </row>
    <row r="41" spans="1:17" x14ac:dyDescent="0.2">
      <c r="A41" s="109" t="s">
        <v>363</v>
      </c>
      <c r="B41" s="110"/>
      <c r="C41" s="4"/>
      <c r="E41" s="4"/>
      <c r="F41" s="98"/>
      <c r="G41" s="4"/>
      <c r="H41" s="5"/>
      <c r="I41" s="15"/>
      <c r="K41" s="102"/>
      <c r="L41" s="2"/>
    </row>
    <row r="42" spans="1:17" x14ac:dyDescent="0.2">
      <c r="A42" s="4" t="s">
        <v>14</v>
      </c>
      <c r="B42" s="4"/>
      <c r="C42" s="4">
        <v>1743</v>
      </c>
      <c r="D42" s="5">
        <v>1941</v>
      </c>
      <c r="E42" s="4">
        <v>95290</v>
      </c>
      <c r="F42" s="98"/>
      <c r="G42" s="76" t="s">
        <v>308</v>
      </c>
      <c r="H42" s="5">
        <v>22</v>
      </c>
      <c r="I42" s="15">
        <v>757</v>
      </c>
      <c r="J42" s="86">
        <v>869.25</v>
      </c>
      <c r="K42" s="111">
        <v>869.25</v>
      </c>
      <c r="L42" s="2"/>
    </row>
    <row r="43" spans="1:17" x14ac:dyDescent="0.2">
      <c r="A43" s="4" t="s">
        <v>15</v>
      </c>
      <c r="B43" s="4"/>
      <c r="C43" s="4">
        <v>1115</v>
      </c>
      <c r="D43" s="5">
        <v>1311</v>
      </c>
      <c r="E43" s="4">
        <v>65026</v>
      </c>
      <c r="F43" s="98"/>
      <c r="G43" s="4">
        <v>29</v>
      </c>
      <c r="H43" s="5">
        <v>75</v>
      </c>
      <c r="I43" s="15">
        <v>750</v>
      </c>
      <c r="J43" s="86">
        <v>750</v>
      </c>
      <c r="K43" s="102">
        <f>SUM(J43,30)</f>
        <v>780</v>
      </c>
      <c r="L43" s="2"/>
    </row>
    <row r="44" spans="1:17" s="34" customFormat="1" x14ac:dyDescent="0.2">
      <c r="A44" s="4" t="s">
        <v>372</v>
      </c>
      <c r="B44" s="4"/>
      <c r="C44" s="4">
        <v>0</v>
      </c>
      <c r="D44" s="6">
        <v>138</v>
      </c>
      <c r="E44" s="4">
        <v>138</v>
      </c>
      <c r="F44" s="98"/>
      <c r="G44" s="4">
        <v>0</v>
      </c>
      <c r="H44" s="5">
        <v>1</v>
      </c>
      <c r="I44" s="111" t="s">
        <v>378</v>
      </c>
      <c r="J44" s="86">
        <v>875</v>
      </c>
      <c r="K44" s="102">
        <v>875</v>
      </c>
      <c r="L44" s="10"/>
      <c r="M44" s="43"/>
      <c r="N44" s="43"/>
      <c r="O44" s="43"/>
      <c r="P44" s="43"/>
      <c r="Q44" s="43"/>
    </row>
    <row r="45" spans="1:17" s="34" customFormat="1" x14ac:dyDescent="0.2">
      <c r="A45" s="4" t="s">
        <v>16</v>
      </c>
      <c r="B45" s="4"/>
      <c r="C45" s="4">
        <v>1760</v>
      </c>
      <c r="D45" s="5">
        <v>2005</v>
      </c>
      <c r="E45" s="4">
        <v>78549</v>
      </c>
      <c r="F45" s="76"/>
      <c r="G45" s="76">
        <v>50</v>
      </c>
      <c r="H45" s="5">
        <v>140</v>
      </c>
      <c r="I45" s="15">
        <v>750</v>
      </c>
      <c r="J45" s="86">
        <v>750</v>
      </c>
      <c r="K45" s="102">
        <f>SUM(J45,30)</f>
        <v>780</v>
      </c>
      <c r="L45" s="10"/>
      <c r="M45" s="43"/>
      <c r="N45" s="43"/>
      <c r="O45" s="43"/>
      <c r="P45" s="43"/>
      <c r="Q45" s="43"/>
    </row>
    <row r="46" spans="1:17" x14ac:dyDescent="0.2">
      <c r="A46" s="4" t="s">
        <v>296</v>
      </c>
      <c r="B46" s="4"/>
      <c r="C46" s="76">
        <v>1134</v>
      </c>
      <c r="D46" s="5">
        <v>1349</v>
      </c>
      <c r="E46" s="4">
        <v>7100</v>
      </c>
      <c r="F46" s="76"/>
      <c r="G46" s="76">
        <v>8</v>
      </c>
      <c r="H46" s="5">
        <v>143</v>
      </c>
      <c r="I46" s="15">
        <v>875</v>
      </c>
      <c r="J46" s="86">
        <v>875</v>
      </c>
      <c r="K46" s="111">
        <v>875</v>
      </c>
      <c r="L46" s="2"/>
    </row>
    <row r="47" spans="1:17" x14ac:dyDescent="0.2">
      <c r="A47" s="4" t="s">
        <v>17</v>
      </c>
      <c r="B47" s="4"/>
      <c r="C47" s="4">
        <v>1998</v>
      </c>
      <c r="D47" s="5">
        <v>2227</v>
      </c>
      <c r="E47" s="4">
        <v>94934</v>
      </c>
      <c r="F47" s="112"/>
      <c r="G47" s="4">
        <v>37</v>
      </c>
      <c r="H47" s="5">
        <v>72</v>
      </c>
      <c r="I47" s="82">
        <v>786</v>
      </c>
      <c r="J47" s="86">
        <v>810</v>
      </c>
      <c r="K47" s="102">
        <f>SUM(J47, 29)</f>
        <v>839</v>
      </c>
      <c r="L47" s="2"/>
    </row>
    <row r="48" spans="1:17" x14ac:dyDescent="0.2">
      <c r="A48" s="4" t="s">
        <v>18</v>
      </c>
      <c r="B48" s="113" t="s">
        <v>358</v>
      </c>
      <c r="C48" s="114">
        <v>913</v>
      </c>
      <c r="D48" s="6">
        <v>1208</v>
      </c>
      <c r="E48" s="4">
        <v>35402</v>
      </c>
      <c r="F48" s="47">
        <f>SUM(D42:D48)</f>
        <v>10179</v>
      </c>
      <c r="G48" s="4">
        <v>256</v>
      </c>
      <c r="H48" s="5">
        <v>465</v>
      </c>
      <c r="I48" s="15">
        <v>745</v>
      </c>
      <c r="J48" s="86">
        <v>765</v>
      </c>
      <c r="K48" s="111">
        <v>765</v>
      </c>
      <c r="L48" s="2"/>
    </row>
    <row r="49" spans="1:17" x14ac:dyDescent="0.2">
      <c r="C49" s="5"/>
      <c r="E49" s="105"/>
      <c r="F49" s="98"/>
      <c r="G49" s="4"/>
      <c r="H49" s="5"/>
      <c r="I49" s="15"/>
      <c r="K49" s="99"/>
      <c r="L49" s="2"/>
    </row>
    <row r="50" spans="1:17" s="34" customFormat="1" x14ac:dyDescent="0.2">
      <c r="A50" s="109" t="s">
        <v>285</v>
      </c>
      <c r="B50" s="110"/>
      <c r="C50" s="5"/>
      <c r="D50" s="5"/>
      <c r="E50" s="4"/>
      <c r="F50" s="98"/>
      <c r="G50" s="4"/>
      <c r="H50" s="5"/>
      <c r="I50" s="15"/>
      <c r="J50" s="15"/>
      <c r="K50" s="99"/>
      <c r="M50" s="43"/>
      <c r="N50" s="43"/>
      <c r="O50" s="43"/>
      <c r="P50" s="43"/>
      <c r="Q50" s="43"/>
    </row>
    <row r="51" spans="1:17" s="34" customFormat="1" x14ac:dyDescent="0.2">
      <c r="A51" s="4" t="s">
        <v>19</v>
      </c>
      <c r="B51" s="4"/>
      <c r="C51" s="4">
        <v>970</v>
      </c>
      <c r="D51" s="5">
        <v>1048</v>
      </c>
      <c r="E51" s="4">
        <v>55125</v>
      </c>
      <c r="F51" s="115"/>
      <c r="G51" s="4">
        <v>0</v>
      </c>
      <c r="H51" s="5">
        <v>14</v>
      </c>
      <c r="I51" s="15">
        <v>761</v>
      </c>
      <c r="J51" s="86">
        <v>761</v>
      </c>
      <c r="K51" s="102">
        <f>SUM(J51,177)</f>
        <v>938</v>
      </c>
      <c r="M51" s="43"/>
      <c r="N51" s="43"/>
      <c r="O51" s="43"/>
      <c r="P51" s="43"/>
      <c r="Q51" s="43"/>
    </row>
    <row r="52" spans="1:17" x14ac:dyDescent="0.2">
      <c r="A52" s="4" t="s">
        <v>297</v>
      </c>
      <c r="B52" s="4"/>
      <c r="C52" s="4">
        <v>1469</v>
      </c>
      <c r="D52" s="5">
        <v>1956</v>
      </c>
      <c r="E52" s="4">
        <v>8867</v>
      </c>
      <c r="F52" s="115"/>
      <c r="G52" s="4">
        <v>356</v>
      </c>
      <c r="H52" s="5">
        <v>517</v>
      </c>
      <c r="I52" s="15">
        <v>875</v>
      </c>
      <c r="J52" s="86">
        <v>890</v>
      </c>
      <c r="K52" s="102">
        <f>SUM(J52,55)</f>
        <v>945</v>
      </c>
      <c r="L52" s="2"/>
    </row>
    <row r="53" spans="1:17" x14ac:dyDescent="0.2">
      <c r="A53" s="4" t="s">
        <v>20</v>
      </c>
      <c r="B53" s="4"/>
      <c r="C53" s="7">
        <v>2799</v>
      </c>
      <c r="D53" s="5">
        <v>2241</v>
      </c>
      <c r="E53" s="7">
        <v>191367</v>
      </c>
      <c r="F53" s="47">
        <f>SUM(D51:D53)</f>
        <v>5245</v>
      </c>
      <c r="G53" s="76" t="s">
        <v>308</v>
      </c>
      <c r="H53" s="5">
        <v>0</v>
      </c>
      <c r="I53" s="15">
        <v>772</v>
      </c>
      <c r="J53" s="86">
        <v>790</v>
      </c>
      <c r="K53" s="102">
        <f>SUM(J53, 150)</f>
        <v>940</v>
      </c>
      <c r="L53" s="2"/>
    </row>
    <row r="54" spans="1:17" x14ac:dyDescent="0.2">
      <c r="C54" s="4"/>
      <c r="E54" s="105"/>
      <c r="F54" s="98"/>
      <c r="G54" s="4"/>
      <c r="H54" s="1"/>
      <c r="I54" s="15"/>
      <c r="K54" s="99"/>
      <c r="L54" s="2"/>
    </row>
    <row r="55" spans="1:17" x14ac:dyDescent="0.2">
      <c r="A55" s="100" t="s">
        <v>267</v>
      </c>
      <c r="B55" s="101"/>
      <c r="C55" s="4"/>
      <c r="E55" s="4"/>
      <c r="F55" s="98"/>
      <c r="G55" s="4"/>
      <c r="H55" s="1"/>
      <c r="I55" s="15"/>
      <c r="K55" s="99"/>
      <c r="L55" s="2"/>
    </row>
    <row r="56" spans="1:17" s="19" customFormat="1" x14ac:dyDescent="0.2">
      <c r="A56" s="10" t="s">
        <v>21</v>
      </c>
      <c r="B56" s="8"/>
      <c r="C56" s="4">
        <v>1828</v>
      </c>
      <c r="D56" s="5">
        <v>2224</v>
      </c>
      <c r="E56" s="4">
        <v>39585</v>
      </c>
      <c r="F56" s="98"/>
      <c r="G56" s="4">
        <v>287</v>
      </c>
      <c r="H56" s="5">
        <v>164</v>
      </c>
      <c r="I56" s="82">
        <v>999</v>
      </c>
      <c r="J56" s="86">
        <v>999</v>
      </c>
      <c r="K56" s="111">
        <v>999</v>
      </c>
    </row>
    <row r="57" spans="1:17" x14ac:dyDescent="0.2">
      <c r="A57" s="14" t="s">
        <v>277</v>
      </c>
      <c r="B57" s="11"/>
      <c r="C57" s="7">
        <v>1317</v>
      </c>
      <c r="D57" s="9">
        <v>1426</v>
      </c>
      <c r="E57" s="7">
        <v>12363</v>
      </c>
      <c r="F57" s="106"/>
      <c r="G57" s="104">
        <v>21</v>
      </c>
      <c r="H57" s="9">
        <v>158</v>
      </c>
      <c r="I57" s="82">
        <v>890</v>
      </c>
      <c r="J57" s="78">
        <v>890</v>
      </c>
      <c r="K57" s="102">
        <f>SUM(J57, 50)</f>
        <v>940</v>
      </c>
      <c r="L57" s="2"/>
    </row>
    <row r="58" spans="1:17" x14ac:dyDescent="0.2">
      <c r="A58" s="10" t="s">
        <v>22</v>
      </c>
      <c r="C58" s="4">
        <v>1476</v>
      </c>
      <c r="D58" s="5">
        <v>1580</v>
      </c>
      <c r="E58" s="4">
        <v>132995</v>
      </c>
      <c r="F58" s="47">
        <f>SUM(D56:D58)</f>
        <v>5230</v>
      </c>
      <c r="G58" s="4">
        <v>51</v>
      </c>
      <c r="H58" s="5">
        <v>89</v>
      </c>
      <c r="I58" s="15">
        <v>784</v>
      </c>
      <c r="J58" s="86">
        <v>875</v>
      </c>
      <c r="K58" s="111">
        <v>875</v>
      </c>
      <c r="L58" s="2"/>
    </row>
    <row r="59" spans="1:17" x14ac:dyDescent="0.2">
      <c r="C59" s="4"/>
      <c r="E59" s="105"/>
      <c r="F59" s="98"/>
      <c r="G59" s="4"/>
      <c r="H59" s="5"/>
      <c r="I59" s="15"/>
      <c r="K59" s="99"/>
      <c r="L59" s="2"/>
    </row>
    <row r="60" spans="1:17" x14ac:dyDescent="0.2">
      <c r="A60" s="100" t="s">
        <v>323</v>
      </c>
      <c r="B60" s="101"/>
      <c r="C60" s="4"/>
      <c r="E60" s="4"/>
      <c r="F60" s="98"/>
      <c r="G60" s="4"/>
      <c r="H60" s="5"/>
      <c r="I60" s="15"/>
      <c r="K60" s="99"/>
      <c r="L60" s="2"/>
    </row>
    <row r="61" spans="1:17" x14ac:dyDescent="0.2">
      <c r="A61" s="10" t="s">
        <v>23</v>
      </c>
      <c r="C61" s="4">
        <v>905</v>
      </c>
      <c r="D61" s="5">
        <v>1062</v>
      </c>
      <c r="E61" s="4">
        <v>50412</v>
      </c>
      <c r="F61" s="116"/>
      <c r="G61" s="4">
        <v>197</v>
      </c>
      <c r="H61" s="5">
        <v>350</v>
      </c>
      <c r="I61" s="15">
        <v>906</v>
      </c>
      <c r="J61" s="86">
        <v>906</v>
      </c>
      <c r="K61" s="111">
        <v>906</v>
      </c>
      <c r="L61" s="2"/>
    </row>
    <row r="62" spans="1:17" x14ac:dyDescent="0.2">
      <c r="A62" s="14" t="s">
        <v>321</v>
      </c>
      <c r="B62" s="11"/>
      <c r="C62" s="4">
        <v>973</v>
      </c>
      <c r="D62" s="5">
        <v>1270</v>
      </c>
      <c r="E62" s="4">
        <v>3967</v>
      </c>
      <c r="F62" s="116"/>
      <c r="G62" s="76" t="s">
        <v>308</v>
      </c>
      <c r="H62" s="6" t="s">
        <v>308</v>
      </c>
      <c r="I62" s="82">
        <v>975</v>
      </c>
      <c r="J62" s="86">
        <v>975</v>
      </c>
      <c r="K62" s="111">
        <v>975</v>
      </c>
      <c r="L62" s="2"/>
    </row>
    <row r="63" spans="1:17" s="42" customFormat="1" x14ac:dyDescent="0.2">
      <c r="A63" s="10" t="s">
        <v>24</v>
      </c>
      <c r="B63" s="117"/>
      <c r="C63" s="7">
        <v>1531</v>
      </c>
      <c r="D63" s="5">
        <v>1696</v>
      </c>
      <c r="E63" s="4">
        <v>92160</v>
      </c>
      <c r="F63" s="33"/>
      <c r="G63" s="4">
        <v>27</v>
      </c>
      <c r="H63" s="5">
        <v>107</v>
      </c>
      <c r="I63" s="15">
        <v>845</v>
      </c>
      <c r="J63" s="86">
        <v>870</v>
      </c>
      <c r="K63" s="102">
        <f>SUM(J63,24,29)</f>
        <v>923</v>
      </c>
      <c r="M63" s="19"/>
      <c r="N63" s="19"/>
      <c r="O63" s="19"/>
      <c r="P63" s="19"/>
      <c r="Q63" s="19"/>
    </row>
    <row r="64" spans="1:17" x14ac:dyDescent="0.2">
      <c r="A64" s="14" t="s">
        <v>25</v>
      </c>
      <c r="B64" s="11"/>
      <c r="C64" s="7">
        <v>1015</v>
      </c>
      <c r="D64" s="9">
        <v>1269</v>
      </c>
      <c r="E64" s="7">
        <v>39792</v>
      </c>
      <c r="F64" s="103">
        <f>SUM(D61:D64)</f>
        <v>5297</v>
      </c>
      <c r="G64" s="104" t="s">
        <v>308</v>
      </c>
      <c r="H64" s="9">
        <v>74</v>
      </c>
      <c r="I64" s="82">
        <v>805</v>
      </c>
      <c r="J64" s="78">
        <v>892</v>
      </c>
      <c r="K64" s="102">
        <v>892</v>
      </c>
      <c r="L64" s="2"/>
    </row>
    <row r="65" spans="1:12" x14ac:dyDescent="0.2">
      <c r="C65" s="4"/>
      <c r="E65" s="118"/>
      <c r="F65" s="98"/>
      <c r="G65" s="4"/>
      <c r="H65" s="5"/>
      <c r="I65" s="15"/>
      <c r="K65" s="99"/>
      <c r="L65" s="2"/>
    </row>
    <row r="66" spans="1:12" s="19" customFormat="1" x14ac:dyDescent="0.2">
      <c r="A66" s="100" t="s">
        <v>324</v>
      </c>
      <c r="B66" s="101"/>
      <c r="C66" s="5"/>
      <c r="D66" s="5"/>
      <c r="E66" s="4"/>
      <c r="F66" s="98"/>
      <c r="G66" s="4"/>
      <c r="H66" s="5"/>
      <c r="I66" s="15"/>
      <c r="J66" s="15"/>
      <c r="K66" s="99"/>
    </row>
    <row r="67" spans="1:12" x14ac:dyDescent="0.2">
      <c r="A67" s="14" t="s">
        <v>305</v>
      </c>
      <c r="B67" s="11"/>
      <c r="C67" s="7">
        <v>1434</v>
      </c>
      <c r="D67" s="9">
        <v>1640</v>
      </c>
      <c r="E67" s="7">
        <v>7962</v>
      </c>
      <c r="F67" s="106"/>
      <c r="G67" s="104">
        <v>266</v>
      </c>
      <c r="H67" s="9">
        <v>266</v>
      </c>
      <c r="I67" s="82">
        <v>875</v>
      </c>
      <c r="J67" s="78">
        <v>875</v>
      </c>
      <c r="K67" s="102">
        <f>SUM(J67,55)</f>
        <v>930</v>
      </c>
      <c r="L67" s="2"/>
    </row>
    <row r="68" spans="1:12" x14ac:dyDescent="0.2">
      <c r="A68" s="10" t="s">
        <v>322</v>
      </c>
      <c r="C68" s="4">
        <v>592</v>
      </c>
      <c r="D68" s="5">
        <v>857</v>
      </c>
      <c r="E68" s="4">
        <v>1631</v>
      </c>
      <c r="F68" s="98"/>
      <c r="G68" s="76">
        <v>8</v>
      </c>
      <c r="H68" s="5">
        <v>42</v>
      </c>
      <c r="I68" s="15">
        <v>729</v>
      </c>
      <c r="J68" s="86">
        <v>729</v>
      </c>
      <c r="K68" s="111">
        <v>729</v>
      </c>
      <c r="L68" s="2"/>
    </row>
    <row r="69" spans="1:12" x14ac:dyDescent="0.2">
      <c r="A69" s="10" t="s">
        <v>26</v>
      </c>
      <c r="C69" s="4">
        <v>2094</v>
      </c>
      <c r="D69" s="5">
        <v>2424</v>
      </c>
      <c r="E69" s="4">
        <v>117801</v>
      </c>
      <c r="F69" s="98"/>
      <c r="G69" s="76" t="s">
        <v>308</v>
      </c>
      <c r="H69" s="6">
        <v>105</v>
      </c>
      <c r="I69" s="15">
        <v>770</v>
      </c>
      <c r="J69" s="86">
        <v>770</v>
      </c>
      <c r="K69" s="111">
        <v>770</v>
      </c>
      <c r="L69" s="2"/>
    </row>
    <row r="70" spans="1:12" x14ac:dyDescent="0.2">
      <c r="A70" s="10" t="s">
        <v>27</v>
      </c>
      <c r="C70" s="4">
        <v>2101</v>
      </c>
      <c r="D70" s="5">
        <v>2305</v>
      </c>
      <c r="E70" s="4">
        <v>192844</v>
      </c>
      <c r="F70" s="47">
        <f>SUM(D67:D70)</f>
        <v>7226</v>
      </c>
      <c r="G70" s="4">
        <v>83</v>
      </c>
      <c r="H70" s="5">
        <v>175</v>
      </c>
      <c r="I70" s="15">
        <v>759</v>
      </c>
      <c r="J70" s="86">
        <v>782</v>
      </c>
      <c r="K70" s="111">
        <v>782</v>
      </c>
      <c r="L70" s="2"/>
    </row>
    <row r="71" spans="1:12" x14ac:dyDescent="0.2">
      <c r="C71" s="4"/>
      <c r="E71" s="118"/>
      <c r="F71" s="98"/>
      <c r="G71" s="4"/>
      <c r="H71" s="1"/>
      <c r="I71" s="15"/>
      <c r="K71" s="99"/>
      <c r="L71" s="2"/>
    </row>
    <row r="72" spans="1:12" x14ac:dyDescent="0.2">
      <c r="A72" s="100" t="s">
        <v>274</v>
      </c>
      <c r="B72" s="101"/>
      <c r="C72" s="4"/>
      <c r="E72" s="4"/>
      <c r="F72" s="98"/>
      <c r="G72" s="4"/>
      <c r="H72" s="1"/>
      <c r="I72" s="15"/>
      <c r="K72" s="99"/>
      <c r="L72" s="2"/>
    </row>
    <row r="73" spans="1:12" s="19" customFormat="1" x14ac:dyDescent="0.2">
      <c r="A73" s="10" t="s">
        <v>28</v>
      </c>
      <c r="B73" s="8"/>
      <c r="C73" s="4">
        <v>1530</v>
      </c>
      <c r="D73" s="5">
        <v>1607</v>
      </c>
      <c r="E73" s="4">
        <v>65947</v>
      </c>
      <c r="F73" s="31"/>
      <c r="G73" s="4">
        <v>133</v>
      </c>
      <c r="H73" s="5">
        <v>100</v>
      </c>
      <c r="I73" s="15">
        <v>680</v>
      </c>
      <c r="J73" s="86">
        <v>715</v>
      </c>
      <c r="K73" s="111">
        <v>715</v>
      </c>
    </row>
    <row r="74" spans="1:12" x14ac:dyDescent="0.2">
      <c r="A74" s="14" t="s">
        <v>310</v>
      </c>
      <c r="B74" s="11"/>
      <c r="C74" s="7">
        <v>2830</v>
      </c>
      <c r="D74" s="9">
        <v>2605</v>
      </c>
      <c r="E74" s="7">
        <v>165985</v>
      </c>
      <c r="F74" s="106"/>
      <c r="G74" s="7">
        <v>327</v>
      </c>
      <c r="H74" s="9">
        <v>586</v>
      </c>
      <c r="I74" s="82">
        <v>999</v>
      </c>
      <c r="J74" s="78">
        <v>999</v>
      </c>
      <c r="K74" s="102">
        <f>SUM(J74,25)</f>
        <v>1024</v>
      </c>
      <c r="L74" s="2"/>
    </row>
    <row r="75" spans="1:12" x14ac:dyDescent="0.2">
      <c r="A75" s="10" t="s">
        <v>29</v>
      </c>
      <c r="C75" s="4">
        <v>1178</v>
      </c>
      <c r="D75" s="5">
        <v>593</v>
      </c>
      <c r="E75" s="4">
        <v>109997</v>
      </c>
      <c r="G75" s="4">
        <v>25</v>
      </c>
      <c r="H75" s="5">
        <v>0</v>
      </c>
      <c r="I75" s="15">
        <v>915</v>
      </c>
      <c r="J75" s="86">
        <v>915</v>
      </c>
      <c r="K75" s="102">
        <f>SUM(J75,30)</f>
        <v>945</v>
      </c>
      <c r="L75" s="2"/>
    </row>
    <row r="76" spans="1:12" x14ac:dyDescent="0.2">
      <c r="A76" s="10" t="s">
        <v>30</v>
      </c>
      <c r="C76" s="4">
        <v>1550</v>
      </c>
      <c r="D76" s="5">
        <v>1964</v>
      </c>
      <c r="E76" s="4">
        <v>77715</v>
      </c>
      <c r="F76" s="98"/>
      <c r="G76" s="76">
        <v>0</v>
      </c>
      <c r="H76" s="5">
        <v>49</v>
      </c>
      <c r="I76" s="15">
        <v>915</v>
      </c>
      <c r="J76" s="86">
        <v>915</v>
      </c>
      <c r="K76" s="102">
        <f>SUM(J76,30)</f>
        <v>945</v>
      </c>
      <c r="L76" s="2"/>
    </row>
    <row r="77" spans="1:12" x14ac:dyDescent="0.2">
      <c r="A77" s="10" t="s">
        <v>31</v>
      </c>
      <c r="C77" s="4">
        <v>2267</v>
      </c>
      <c r="D77" s="5">
        <v>2544</v>
      </c>
      <c r="E77" s="4">
        <v>155809</v>
      </c>
      <c r="F77" s="98"/>
      <c r="G77" s="76">
        <v>522</v>
      </c>
      <c r="H77" s="5">
        <v>751</v>
      </c>
      <c r="I77" s="15">
        <v>995</v>
      </c>
      <c r="J77" s="86">
        <v>995</v>
      </c>
      <c r="K77" s="111">
        <v>995</v>
      </c>
      <c r="L77" s="2"/>
    </row>
    <row r="78" spans="1:12" x14ac:dyDescent="0.2">
      <c r="A78" s="10" t="s">
        <v>283</v>
      </c>
      <c r="C78" s="4">
        <v>1626</v>
      </c>
      <c r="D78" s="5">
        <v>2294</v>
      </c>
      <c r="E78" s="4">
        <v>14566</v>
      </c>
      <c r="F78" s="47">
        <f>SUM(D73:D78)</f>
        <v>11607</v>
      </c>
      <c r="G78" s="4">
        <v>382</v>
      </c>
      <c r="H78" s="5">
        <v>573</v>
      </c>
      <c r="I78" s="15">
        <v>895</v>
      </c>
      <c r="J78" s="86">
        <v>895</v>
      </c>
      <c r="K78" s="102">
        <f>SUM(J78,65)</f>
        <v>960</v>
      </c>
      <c r="L78" s="2"/>
    </row>
    <row r="79" spans="1:12" x14ac:dyDescent="0.2">
      <c r="C79" s="4"/>
      <c r="E79" s="118"/>
      <c r="F79" s="98"/>
      <c r="G79" s="4"/>
      <c r="H79" s="5"/>
      <c r="I79" s="15"/>
      <c r="K79" s="99"/>
      <c r="L79" s="2"/>
    </row>
    <row r="80" spans="1:12" x14ac:dyDescent="0.2">
      <c r="A80" s="100" t="s">
        <v>306</v>
      </c>
      <c r="B80" s="101"/>
      <c r="C80" s="4"/>
      <c r="E80" s="4"/>
      <c r="F80" s="98"/>
      <c r="G80" s="4"/>
      <c r="H80" s="5"/>
      <c r="I80" s="15"/>
      <c r="K80" s="99"/>
      <c r="L80" s="2"/>
    </row>
    <row r="81" spans="1:17" x14ac:dyDescent="0.2">
      <c r="A81" s="10" t="s">
        <v>32</v>
      </c>
      <c r="C81" s="4">
        <v>2938</v>
      </c>
      <c r="D81" s="5">
        <v>4066</v>
      </c>
      <c r="E81" s="4">
        <v>260259</v>
      </c>
      <c r="F81" s="98"/>
      <c r="G81" s="4">
        <v>201</v>
      </c>
      <c r="H81" s="6" t="s">
        <v>308</v>
      </c>
      <c r="I81" s="15">
        <v>783</v>
      </c>
      <c r="J81" s="86">
        <v>805</v>
      </c>
      <c r="K81" s="111">
        <v>805</v>
      </c>
      <c r="L81" s="2"/>
    </row>
    <row r="82" spans="1:17" x14ac:dyDescent="0.2">
      <c r="A82" s="10" t="s">
        <v>33</v>
      </c>
      <c r="C82" s="4">
        <v>1762</v>
      </c>
      <c r="D82" s="5">
        <v>449</v>
      </c>
      <c r="E82" s="4">
        <v>76970</v>
      </c>
      <c r="G82" s="4">
        <v>159</v>
      </c>
      <c r="H82" s="5">
        <v>52</v>
      </c>
      <c r="I82" s="15">
        <v>898</v>
      </c>
      <c r="J82" s="86">
        <v>805</v>
      </c>
      <c r="K82" s="102">
        <f>SUM(J82,10)</f>
        <v>815</v>
      </c>
      <c r="L82" s="2"/>
    </row>
    <row r="83" spans="1:17" x14ac:dyDescent="0.2">
      <c r="A83" s="10" t="s">
        <v>342</v>
      </c>
      <c r="C83" s="4">
        <v>992</v>
      </c>
      <c r="D83" s="5">
        <v>1401</v>
      </c>
      <c r="E83" s="7">
        <v>3285</v>
      </c>
      <c r="G83" s="76" t="s">
        <v>308</v>
      </c>
      <c r="H83" s="5">
        <v>158</v>
      </c>
      <c r="I83" s="15">
        <v>538</v>
      </c>
      <c r="J83" s="86">
        <v>538</v>
      </c>
      <c r="K83" s="111">
        <v>538</v>
      </c>
      <c r="L83" s="2"/>
    </row>
    <row r="84" spans="1:17" x14ac:dyDescent="0.2">
      <c r="A84" s="10" t="s">
        <v>34</v>
      </c>
      <c r="C84" s="4">
        <v>1283</v>
      </c>
      <c r="D84" s="5">
        <v>1349</v>
      </c>
      <c r="E84" s="4">
        <v>76564</v>
      </c>
      <c r="F84" s="47">
        <f>SUM(D81:D84)</f>
        <v>7265</v>
      </c>
      <c r="G84" s="76" t="s">
        <v>308</v>
      </c>
      <c r="H84" s="5">
        <v>80</v>
      </c>
      <c r="I84" s="15">
        <v>813.75</v>
      </c>
      <c r="J84" s="86">
        <v>830</v>
      </c>
      <c r="K84" s="111">
        <v>830</v>
      </c>
    </row>
    <row r="85" spans="1:17" x14ac:dyDescent="0.2">
      <c r="C85" s="5"/>
      <c r="E85" s="118"/>
      <c r="H85" s="1"/>
      <c r="I85" s="16"/>
      <c r="L85" s="2"/>
    </row>
    <row r="86" spans="1:17" s="19" customFormat="1" x14ac:dyDescent="0.2">
      <c r="A86" s="100" t="s">
        <v>350</v>
      </c>
      <c r="B86" s="101"/>
      <c r="C86" s="5"/>
      <c r="D86" s="5"/>
      <c r="E86" s="4"/>
      <c r="F86" s="98"/>
      <c r="G86" s="4"/>
      <c r="H86" s="1"/>
      <c r="I86" s="15"/>
      <c r="J86" s="15"/>
      <c r="K86" s="99"/>
    </row>
    <row r="87" spans="1:17" x14ac:dyDescent="0.2">
      <c r="A87" s="14" t="s">
        <v>35</v>
      </c>
      <c r="B87" s="11"/>
      <c r="C87" s="7">
        <v>1666</v>
      </c>
      <c r="D87" s="9">
        <v>1847</v>
      </c>
      <c r="E87" s="7">
        <v>124438</v>
      </c>
      <c r="F87" s="106"/>
      <c r="G87" s="7">
        <v>74</v>
      </c>
      <c r="H87" s="9">
        <v>60</v>
      </c>
      <c r="I87" s="82">
        <v>875</v>
      </c>
      <c r="J87" s="78">
        <v>900</v>
      </c>
      <c r="K87" s="102">
        <v>900</v>
      </c>
      <c r="L87" s="2"/>
    </row>
    <row r="88" spans="1:17" s="19" customFormat="1" x14ac:dyDescent="0.2">
      <c r="A88" s="10" t="s">
        <v>36</v>
      </c>
      <c r="B88" s="8"/>
      <c r="C88" s="4">
        <v>2343</v>
      </c>
      <c r="D88" s="5">
        <v>2726</v>
      </c>
      <c r="E88" s="4">
        <v>118816</v>
      </c>
      <c r="F88" s="76"/>
      <c r="G88" s="76">
        <v>17</v>
      </c>
      <c r="H88" s="5">
        <v>39</v>
      </c>
      <c r="I88" s="15">
        <v>700</v>
      </c>
      <c r="J88" s="86">
        <v>720</v>
      </c>
      <c r="K88" s="102">
        <f>SUM(J88,30)</f>
        <v>750</v>
      </c>
    </row>
    <row r="89" spans="1:17" s="19" customFormat="1" x14ac:dyDescent="0.2">
      <c r="A89" s="14" t="s">
        <v>153</v>
      </c>
      <c r="B89" s="11"/>
      <c r="C89" s="7">
        <v>1383</v>
      </c>
      <c r="D89" s="9">
        <v>1635</v>
      </c>
      <c r="E89" s="7">
        <v>68147</v>
      </c>
      <c r="F89" s="106"/>
      <c r="G89" s="7">
        <v>26</v>
      </c>
      <c r="H89" s="9">
        <v>95</v>
      </c>
      <c r="I89" s="82">
        <v>700</v>
      </c>
      <c r="J89" s="78">
        <v>720</v>
      </c>
      <c r="K89" s="102">
        <f>SUM(J89,30)</f>
        <v>750</v>
      </c>
    </row>
    <row r="90" spans="1:17" x14ac:dyDescent="0.2">
      <c r="A90" s="14" t="s">
        <v>344</v>
      </c>
      <c r="B90" s="11"/>
      <c r="C90" s="7">
        <v>250</v>
      </c>
      <c r="D90" s="9">
        <v>1249</v>
      </c>
      <c r="E90" s="7">
        <v>1499</v>
      </c>
      <c r="F90" s="106"/>
      <c r="G90" s="7">
        <v>1</v>
      </c>
      <c r="H90" s="9">
        <v>29</v>
      </c>
      <c r="I90" s="82">
        <v>765</v>
      </c>
      <c r="J90" s="78">
        <v>765</v>
      </c>
      <c r="K90" s="102">
        <v>765</v>
      </c>
      <c r="L90" s="2"/>
    </row>
    <row r="91" spans="1:17" x14ac:dyDescent="0.2">
      <c r="A91" s="10" t="s">
        <v>273</v>
      </c>
      <c r="C91" s="4">
        <v>1174</v>
      </c>
      <c r="D91" s="5">
        <v>1577</v>
      </c>
      <c r="E91" s="4">
        <v>9685</v>
      </c>
      <c r="F91" s="47">
        <f>SUM(D87:D91)</f>
        <v>9034</v>
      </c>
      <c r="G91" s="76" t="s">
        <v>308</v>
      </c>
      <c r="H91" s="5">
        <v>284</v>
      </c>
      <c r="I91" s="15">
        <v>884</v>
      </c>
      <c r="J91" s="86">
        <v>884</v>
      </c>
      <c r="K91" s="102">
        <f>SUM(J91,45)</f>
        <v>929</v>
      </c>
    </row>
    <row r="92" spans="1:17" x14ac:dyDescent="0.2">
      <c r="C92" s="10"/>
      <c r="E92" s="118"/>
      <c r="H92" s="1"/>
      <c r="L92" s="2"/>
    </row>
    <row r="93" spans="1:17" s="23" customFormat="1" x14ac:dyDescent="0.2">
      <c r="A93" s="100" t="s">
        <v>302</v>
      </c>
      <c r="B93" s="101"/>
      <c r="C93" s="4"/>
      <c r="D93" s="5"/>
      <c r="E93" s="4"/>
      <c r="F93" s="98"/>
      <c r="G93" s="4"/>
      <c r="H93" s="5"/>
      <c r="I93" s="15"/>
      <c r="J93" s="15"/>
      <c r="K93" s="99"/>
      <c r="M93" s="51"/>
      <c r="N93" s="51"/>
      <c r="O93" s="51"/>
      <c r="P93" s="51"/>
      <c r="Q93" s="51"/>
    </row>
    <row r="94" spans="1:17" s="23" customFormat="1" x14ac:dyDescent="0.2">
      <c r="A94" s="10" t="s">
        <v>37</v>
      </c>
      <c r="B94" s="8"/>
      <c r="C94" s="4">
        <v>2314</v>
      </c>
      <c r="D94" s="5">
        <v>2722</v>
      </c>
      <c r="E94" s="4">
        <v>43573</v>
      </c>
      <c r="F94" s="98"/>
      <c r="G94" s="7">
        <v>29</v>
      </c>
      <c r="H94" s="5">
        <v>196</v>
      </c>
      <c r="I94" s="15">
        <v>995</v>
      </c>
      <c r="J94" s="86">
        <v>995</v>
      </c>
      <c r="K94" s="111">
        <v>995</v>
      </c>
      <c r="M94" s="51"/>
      <c r="N94" s="51"/>
      <c r="O94" s="51"/>
      <c r="P94" s="51"/>
      <c r="Q94" s="51"/>
    </row>
    <row r="95" spans="1:17" s="23" customFormat="1" x14ac:dyDescent="0.2">
      <c r="A95" s="10" t="s">
        <v>272</v>
      </c>
      <c r="B95" s="8"/>
      <c r="C95" s="4">
        <v>1101</v>
      </c>
      <c r="D95" s="5">
        <v>1367</v>
      </c>
      <c r="E95" s="4">
        <v>10977</v>
      </c>
      <c r="F95" s="98"/>
      <c r="G95" s="7">
        <v>26</v>
      </c>
      <c r="H95" s="5">
        <v>203</v>
      </c>
      <c r="I95" s="15">
        <v>999</v>
      </c>
      <c r="J95" s="86">
        <v>999</v>
      </c>
      <c r="K95" s="111">
        <v>999</v>
      </c>
      <c r="M95" s="11"/>
      <c r="N95" s="51"/>
      <c r="O95" s="51"/>
      <c r="P95" s="51"/>
      <c r="Q95" s="51"/>
    </row>
    <row r="96" spans="1:17" x14ac:dyDescent="0.2">
      <c r="A96" s="10" t="s">
        <v>289</v>
      </c>
      <c r="B96" s="119"/>
      <c r="C96" s="4">
        <v>936</v>
      </c>
      <c r="D96" s="5">
        <v>1160</v>
      </c>
      <c r="E96" s="7">
        <v>6511</v>
      </c>
      <c r="F96" s="98"/>
      <c r="G96" s="7">
        <v>152</v>
      </c>
      <c r="H96" s="5">
        <v>154</v>
      </c>
      <c r="I96" s="15">
        <v>973</v>
      </c>
      <c r="J96" s="86">
        <v>973</v>
      </c>
      <c r="K96" s="111">
        <v>973</v>
      </c>
      <c r="L96" s="2"/>
    </row>
    <row r="97" spans="1:17" x14ac:dyDescent="0.2">
      <c r="A97" s="10" t="s">
        <v>38</v>
      </c>
      <c r="C97" s="4">
        <v>2193</v>
      </c>
      <c r="D97" s="5">
        <v>2205</v>
      </c>
      <c r="E97" s="4">
        <v>117212</v>
      </c>
      <c r="F97" s="98"/>
      <c r="G97" s="76">
        <v>121</v>
      </c>
      <c r="H97" s="5">
        <v>124</v>
      </c>
      <c r="I97" s="15">
        <v>777</v>
      </c>
      <c r="J97" s="86">
        <v>793</v>
      </c>
      <c r="K97" s="111">
        <v>793</v>
      </c>
      <c r="L97" s="2"/>
    </row>
    <row r="98" spans="1:17" x14ac:dyDescent="0.2">
      <c r="A98" s="10" t="s">
        <v>39</v>
      </c>
      <c r="C98" s="4">
        <v>1577</v>
      </c>
      <c r="D98" s="5">
        <v>1629</v>
      </c>
      <c r="E98" s="4">
        <v>108800</v>
      </c>
      <c r="F98" s="98"/>
      <c r="G98" s="4">
        <v>116</v>
      </c>
      <c r="H98" s="5">
        <v>128</v>
      </c>
      <c r="I98" s="15">
        <v>765</v>
      </c>
      <c r="J98" s="86">
        <v>809</v>
      </c>
      <c r="K98" s="111">
        <v>809</v>
      </c>
      <c r="L98" s="2"/>
    </row>
    <row r="99" spans="1:17" x14ac:dyDescent="0.2">
      <c r="A99" s="10" t="s">
        <v>40</v>
      </c>
      <c r="C99" s="4">
        <v>1485</v>
      </c>
      <c r="D99" s="5">
        <v>1619</v>
      </c>
      <c r="E99" s="4">
        <v>83451</v>
      </c>
      <c r="F99" s="76"/>
      <c r="G99" s="104">
        <v>18</v>
      </c>
      <c r="H99" s="5">
        <v>200</v>
      </c>
      <c r="I99" s="15">
        <v>970</v>
      </c>
      <c r="J99" s="86">
        <v>970</v>
      </c>
      <c r="K99" s="111">
        <v>970</v>
      </c>
      <c r="L99" s="2"/>
    </row>
    <row r="100" spans="1:17" x14ac:dyDescent="0.2">
      <c r="A100" s="10" t="s">
        <v>246</v>
      </c>
      <c r="C100" s="4">
        <v>1265</v>
      </c>
      <c r="D100" s="5">
        <v>1832</v>
      </c>
      <c r="E100" s="4">
        <v>19467</v>
      </c>
      <c r="F100" s="98"/>
      <c r="G100" s="4">
        <v>14</v>
      </c>
      <c r="H100" s="5">
        <v>347</v>
      </c>
      <c r="I100" s="15">
        <v>970</v>
      </c>
      <c r="J100" s="86">
        <v>970</v>
      </c>
      <c r="K100" s="102">
        <f>SUM(J100,18)</f>
        <v>988</v>
      </c>
      <c r="L100" s="2"/>
    </row>
    <row r="101" spans="1:17" x14ac:dyDescent="0.2">
      <c r="A101" s="10" t="s">
        <v>364</v>
      </c>
      <c r="C101" s="4">
        <v>890</v>
      </c>
      <c r="D101" s="5">
        <v>1291</v>
      </c>
      <c r="E101" s="4">
        <v>2816</v>
      </c>
      <c r="F101" s="98"/>
      <c r="G101" s="4">
        <v>73</v>
      </c>
      <c r="H101" s="5">
        <v>259</v>
      </c>
      <c r="I101" s="15">
        <v>850</v>
      </c>
      <c r="J101" s="86">
        <v>850</v>
      </c>
      <c r="K101" s="111">
        <v>850</v>
      </c>
      <c r="L101" s="2"/>
    </row>
    <row r="102" spans="1:17" s="10" customFormat="1" x14ac:dyDescent="0.2">
      <c r="A102" s="10" t="s">
        <v>41</v>
      </c>
      <c r="B102" s="8"/>
      <c r="C102" s="4">
        <v>2299</v>
      </c>
      <c r="D102" s="5">
        <v>2574</v>
      </c>
      <c r="E102" s="4">
        <v>177823</v>
      </c>
      <c r="F102" s="98"/>
      <c r="G102" s="76">
        <v>70</v>
      </c>
      <c r="H102" s="5">
        <v>69</v>
      </c>
      <c r="I102" s="15">
        <v>785</v>
      </c>
      <c r="J102" s="86">
        <v>785</v>
      </c>
      <c r="K102" s="102">
        <f>SUM(J102,70)</f>
        <v>855</v>
      </c>
      <c r="M102" s="14"/>
      <c r="N102" s="14"/>
      <c r="O102" s="14"/>
      <c r="P102" s="14"/>
      <c r="Q102" s="14"/>
    </row>
    <row r="103" spans="1:17" s="19" customFormat="1" x14ac:dyDescent="0.2">
      <c r="A103" s="10" t="s">
        <v>42</v>
      </c>
      <c r="B103" s="8"/>
      <c r="C103" s="4">
        <v>2955</v>
      </c>
      <c r="D103" s="5">
        <v>3288</v>
      </c>
      <c r="E103" s="4">
        <v>214458</v>
      </c>
      <c r="F103" s="98"/>
      <c r="G103" s="4">
        <v>31</v>
      </c>
      <c r="H103" s="5">
        <v>98</v>
      </c>
      <c r="I103" s="15">
        <v>905</v>
      </c>
      <c r="J103" s="86">
        <v>955</v>
      </c>
      <c r="K103" s="111">
        <v>955</v>
      </c>
    </row>
    <row r="104" spans="1:17" ht="12.75" customHeight="1" x14ac:dyDescent="0.2">
      <c r="A104" s="14" t="s">
        <v>43</v>
      </c>
      <c r="B104" s="11"/>
      <c r="C104" s="7">
        <v>1677</v>
      </c>
      <c r="D104" s="9">
        <v>1403</v>
      </c>
      <c r="E104" s="7">
        <v>54006</v>
      </c>
      <c r="F104" s="47">
        <f>SUM(D94:D104)</f>
        <v>21090</v>
      </c>
      <c r="G104" s="104" t="s">
        <v>338</v>
      </c>
      <c r="H104" s="9">
        <v>7</v>
      </c>
      <c r="I104" s="82">
        <v>775</v>
      </c>
      <c r="J104" s="78">
        <v>775</v>
      </c>
      <c r="K104" s="102">
        <v>775</v>
      </c>
      <c r="L104" s="2"/>
    </row>
    <row r="105" spans="1:17" ht="45" x14ac:dyDescent="0.2">
      <c r="A105" s="91" t="s">
        <v>0</v>
      </c>
      <c r="B105" s="92"/>
      <c r="C105" s="93" t="s">
        <v>329</v>
      </c>
      <c r="D105" s="94" t="s">
        <v>359</v>
      </c>
      <c r="E105" s="93" t="s">
        <v>1</v>
      </c>
      <c r="F105" s="93" t="s">
        <v>361</v>
      </c>
      <c r="G105" s="93" t="s">
        <v>360</v>
      </c>
      <c r="H105" s="156" t="s">
        <v>380</v>
      </c>
      <c r="I105" s="120" t="s">
        <v>376</v>
      </c>
      <c r="J105" s="96" t="s">
        <v>362</v>
      </c>
      <c r="K105" s="97" t="s">
        <v>257</v>
      </c>
      <c r="L105" s="2"/>
    </row>
    <row r="106" spans="1:17" x14ac:dyDescent="0.2">
      <c r="A106" s="100" t="s">
        <v>258</v>
      </c>
      <c r="B106" s="101"/>
      <c r="C106" s="4"/>
      <c r="E106" s="4"/>
      <c r="F106" s="98"/>
      <c r="G106" s="4"/>
      <c r="H106" s="4"/>
      <c r="I106" s="15"/>
      <c r="K106" s="99"/>
      <c r="L106" s="2"/>
    </row>
    <row r="107" spans="1:17" x14ac:dyDescent="0.2">
      <c r="A107" s="10" t="s">
        <v>44</v>
      </c>
      <c r="C107" s="4">
        <v>1498</v>
      </c>
      <c r="D107" s="5">
        <v>1924</v>
      </c>
      <c r="E107" s="4">
        <v>127733</v>
      </c>
      <c r="G107" s="76" t="s">
        <v>308</v>
      </c>
      <c r="H107" s="5">
        <v>433</v>
      </c>
      <c r="I107" s="15">
        <v>915</v>
      </c>
      <c r="J107" s="86">
        <v>915</v>
      </c>
      <c r="K107" s="102">
        <f>SUM(J107,20,35)</f>
        <v>970</v>
      </c>
      <c r="L107" s="2"/>
    </row>
    <row r="108" spans="1:17" x14ac:dyDescent="0.2">
      <c r="A108" s="10" t="s">
        <v>263</v>
      </c>
      <c r="C108" s="4">
        <v>1795</v>
      </c>
      <c r="D108" s="5">
        <v>1827</v>
      </c>
      <c r="E108" s="4">
        <v>100201</v>
      </c>
      <c r="G108" s="76" t="s">
        <v>338</v>
      </c>
      <c r="H108" s="5">
        <v>0</v>
      </c>
      <c r="I108" s="15">
        <v>873</v>
      </c>
      <c r="J108" s="86">
        <v>912</v>
      </c>
      <c r="K108" s="111">
        <v>912</v>
      </c>
      <c r="L108" s="2"/>
    </row>
    <row r="109" spans="1:17" x14ac:dyDescent="0.2">
      <c r="A109" s="10" t="s">
        <v>264</v>
      </c>
      <c r="C109" s="4">
        <v>921</v>
      </c>
      <c r="D109" s="5">
        <v>1071</v>
      </c>
      <c r="E109" s="4">
        <v>19943</v>
      </c>
      <c r="F109" s="47">
        <f>SUM(D107:D109)</f>
        <v>4822</v>
      </c>
      <c r="G109" s="4">
        <v>0</v>
      </c>
      <c r="H109" s="5">
        <v>71</v>
      </c>
      <c r="I109" s="15">
        <v>930</v>
      </c>
      <c r="J109" s="86">
        <v>930</v>
      </c>
      <c r="K109" s="111">
        <v>930</v>
      </c>
    </row>
    <row r="110" spans="1:17" x14ac:dyDescent="0.2">
      <c r="C110" s="4"/>
      <c r="E110" s="121"/>
      <c r="H110" s="1"/>
      <c r="I110" s="15"/>
      <c r="L110" s="2"/>
    </row>
    <row r="111" spans="1:17" x14ac:dyDescent="0.2">
      <c r="A111" s="100" t="s">
        <v>351</v>
      </c>
      <c r="B111" s="101"/>
      <c r="C111" s="4"/>
      <c r="E111" s="4"/>
      <c r="F111" s="98"/>
      <c r="G111" s="4"/>
      <c r="H111" s="1"/>
      <c r="I111" s="15"/>
      <c r="K111" s="99"/>
      <c r="L111" s="2"/>
    </row>
    <row r="112" spans="1:17" x14ac:dyDescent="0.2">
      <c r="A112" s="10" t="s">
        <v>45</v>
      </c>
      <c r="C112" s="4">
        <v>1482</v>
      </c>
      <c r="D112" s="5">
        <v>1511</v>
      </c>
      <c r="E112" s="4">
        <v>110161</v>
      </c>
      <c r="F112" s="98"/>
      <c r="G112" s="76" t="s">
        <v>308</v>
      </c>
      <c r="H112" s="6" t="s">
        <v>308</v>
      </c>
      <c r="I112" s="15">
        <v>926</v>
      </c>
      <c r="J112" s="86">
        <v>926</v>
      </c>
      <c r="K112" s="111">
        <v>926</v>
      </c>
      <c r="L112" s="2"/>
      <c r="M112" s="14"/>
    </row>
    <row r="113" spans="1:18" x14ac:dyDescent="0.2">
      <c r="A113" s="14" t="s">
        <v>357</v>
      </c>
      <c r="B113" s="122"/>
      <c r="C113" s="4">
        <v>2374</v>
      </c>
      <c r="D113" s="5">
        <v>5465</v>
      </c>
      <c r="E113" s="4">
        <v>7847</v>
      </c>
      <c r="F113" s="98"/>
      <c r="G113" s="76">
        <v>2154</v>
      </c>
      <c r="H113" s="5">
        <v>4717</v>
      </c>
      <c r="I113" s="15">
        <v>900</v>
      </c>
      <c r="J113" s="86">
        <v>900</v>
      </c>
      <c r="K113" s="111">
        <v>900</v>
      </c>
      <c r="L113" s="2"/>
    </row>
    <row r="114" spans="1:18" s="34" customFormat="1" x14ac:dyDescent="0.2">
      <c r="A114" s="10" t="s">
        <v>46</v>
      </c>
      <c r="B114" s="8"/>
      <c r="C114" s="7">
        <v>1799</v>
      </c>
      <c r="D114" s="5">
        <v>1950</v>
      </c>
      <c r="E114" s="4">
        <v>37836</v>
      </c>
      <c r="F114" s="76"/>
      <c r="G114" s="4">
        <v>88</v>
      </c>
      <c r="H114" s="5">
        <v>390</v>
      </c>
      <c r="I114" s="15">
        <v>1025</v>
      </c>
      <c r="J114" s="86">
        <v>1025</v>
      </c>
      <c r="K114" s="111">
        <v>1025</v>
      </c>
      <c r="M114" s="43"/>
      <c r="N114" s="43"/>
      <c r="O114" s="43"/>
      <c r="P114" s="43"/>
      <c r="Q114" s="43"/>
    </row>
    <row r="115" spans="1:18" x14ac:dyDescent="0.2">
      <c r="A115" s="10" t="s">
        <v>290</v>
      </c>
      <c r="C115" s="4">
        <v>1917</v>
      </c>
      <c r="D115" s="5">
        <v>2230</v>
      </c>
      <c r="E115" s="4">
        <v>11520</v>
      </c>
      <c r="F115" s="123"/>
      <c r="G115" s="76">
        <v>9</v>
      </c>
      <c r="H115" s="6">
        <v>601</v>
      </c>
      <c r="I115" s="15">
        <v>875</v>
      </c>
      <c r="J115" s="86">
        <v>895</v>
      </c>
      <c r="K115" s="102">
        <f>SUM(J115,30)</f>
        <v>925</v>
      </c>
      <c r="L115" s="2"/>
    </row>
    <row r="116" spans="1:18" x14ac:dyDescent="0.2">
      <c r="A116" s="10" t="s">
        <v>47</v>
      </c>
      <c r="C116" s="4">
        <v>3179</v>
      </c>
      <c r="D116" s="5">
        <v>3478</v>
      </c>
      <c r="E116" s="4">
        <v>227669</v>
      </c>
      <c r="F116" s="76"/>
      <c r="G116" s="4">
        <v>178</v>
      </c>
      <c r="H116" s="5">
        <v>317</v>
      </c>
      <c r="I116" s="15">
        <v>630</v>
      </c>
      <c r="J116" s="86">
        <v>650</v>
      </c>
      <c r="K116" s="102">
        <f>SUM(J116,35)</f>
        <v>685</v>
      </c>
      <c r="L116" s="2"/>
    </row>
    <row r="117" spans="1:18" x14ac:dyDescent="0.2">
      <c r="A117" s="10" t="s">
        <v>332</v>
      </c>
      <c r="C117" s="4">
        <v>1451</v>
      </c>
      <c r="D117" s="5">
        <v>2044</v>
      </c>
      <c r="E117" s="4">
        <v>5120</v>
      </c>
      <c r="F117" s="76"/>
      <c r="G117" s="76">
        <v>85</v>
      </c>
      <c r="H117" s="5">
        <v>421</v>
      </c>
      <c r="I117" s="15">
        <v>945</v>
      </c>
      <c r="J117" s="86">
        <v>945</v>
      </c>
      <c r="K117" s="111">
        <v>945</v>
      </c>
      <c r="L117" s="2"/>
    </row>
    <row r="118" spans="1:18" x14ac:dyDescent="0.2">
      <c r="A118" s="10" t="s">
        <v>48</v>
      </c>
      <c r="C118" s="4">
        <v>1380</v>
      </c>
      <c r="D118" s="5">
        <v>1584</v>
      </c>
      <c r="E118" s="4">
        <v>218294</v>
      </c>
      <c r="F118" s="98"/>
      <c r="G118" s="4">
        <v>11</v>
      </c>
      <c r="H118" s="5">
        <v>266</v>
      </c>
      <c r="I118" s="15">
        <v>825</v>
      </c>
      <c r="J118" s="86">
        <v>860</v>
      </c>
      <c r="K118" s="111">
        <v>860</v>
      </c>
      <c r="L118" s="2"/>
    </row>
    <row r="119" spans="1:18" x14ac:dyDescent="0.2">
      <c r="A119" s="10" t="s">
        <v>265</v>
      </c>
      <c r="B119" s="124" t="s">
        <v>358</v>
      </c>
      <c r="C119" s="125">
        <v>1686</v>
      </c>
      <c r="D119" s="5">
        <v>1978</v>
      </c>
      <c r="E119" s="4">
        <v>17986</v>
      </c>
      <c r="F119" s="47">
        <f>SUM(D112:D119)</f>
        <v>20240</v>
      </c>
      <c r="G119" s="76">
        <v>12</v>
      </c>
      <c r="H119" s="5">
        <v>236</v>
      </c>
      <c r="I119" s="15">
        <v>945</v>
      </c>
      <c r="J119" s="86">
        <v>945</v>
      </c>
      <c r="K119" s="111">
        <v>945</v>
      </c>
      <c r="L119" s="2"/>
    </row>
    <row r="120" spans="1:18" x14ac:dyDescent="0.2">
      <c r="A120" s="8"/>
      <c r="C120" s="4"/>
      <c r="E120" s="126"/>
      <c r="F120" s="98"/>
      <c r="G120" s="4"/>
      <c r="H120" s="1"/>
      <c r="I120" s="15"/>
      <c r="K120" s="99"/>
      <c r="L120" s="2"/>
    </row>
    <row r="121" spans="1:18" x14ac:dyDescent="0.2">
      <c r="A121" s="100" t="s">
        <v>49</v>
      </c>
      <c r="B121" s="101"/>
      <c r="C121" s="4"/>
      <c r="E121" s="4"/>
      <c r="F121" s="98"/>
      <c r="G121" s="4"/>
      <c r="H121" s="1"/>
      <c r="I121" s="15"/>
      <c r="K121" s="99"/>
      <c r="L121" s="2"/>
    </row>
    <row r="122" spans="1:18" x14ac:dyDescent="0.2">
      <c r="A122" s="10" t="s">
        <v>50</v>
      </c>
      <c r="C122" s="4">
        <v>1633</v>
      </c>
      <c r="D122" s="5">
        <v>1807</v>
      </c>
      <c r="E122" s="4">
        <v>70285</v>
      </c>
      <c r="F122" s="47">
        <f>SUM(D122)</f>
        <v>1807</v>
      </c>
      <c r="G122" s="76">
        <v>22</v>
      </c>
      <c r="H122" s="5">
        <v>87</v>
      </c>
      <c r="I122" s="15">
        <v>729</v>
      </c>
      <c r="J122" s="86">
        <v>744</v>
      </c>
      <c r="K122" s="15">
        <v>744</v>
      </c>
      <c r="L122" s="2"/>
    </row>
    <row r="123" spans="1:18" x14ac:dyDescent="0.2">
      <c r="C123" s="4"/>
      <c r="E123" s="126"/>
      <c r="F123" s="98"/>
      <c r="G123" s="4"/>
      <c r="H123" s="5"/>
      <c r="I123" s="15"/>
      <c r="K123" s="99"/>
      <c r="L123" s="2"/>
    </row>
    <row r="124" spans="1:18" x14ac:dyDescent="0.2">
      <c r="A124" s="100" t="s">
        <v>300</v>
      </c>
      <c r="B124" s="101"/>
      <c r="C124" s="4"/>
      <c r="E124" s="4"/>
      <c r="F124" s="98"/>
      <c r="G124" s="4"/>
      <c r="H124" s="5"/>
      <c r="I124" s="15"/>
      <c r="K124" s="99"/>
      <c r="L124" s="2"/>
      <c r="M124" s="55"/>
      <c r="N124" s="55"/>
      <c r="O124" s="55"/>
      <c r="P124" s="55"/>
      <c r="Q124" s="55"/>
      <c r="R124" s="54"/>
    </row>
    <row r="125" spans="1:18" x14ac:dyDescent="0.2">
      <c r="A125" s="10" t="s">
        <v>51</v>
      </c>
      <c r="C125" s="4">
        <v>1670</v>
      </c>
      <c r="D125" s="5">
        <v>1778</v>
      </c>
      <c r="E125" s="4">
        <v>47737</v>
      </c>
      <c r="F125" s="98"/>
      <c r="G125" s="76" t="s">
        <v>308</v>
      </c>
      <c r="H125" s="5">
        <v>0</v>
      </c>
      <c r="I125" s="15">
        <v>1025</v>
      </c>
      <c r="J125" s="86">
        <v>1025</v>
      </c>
      <c r="K125" s="15">
        <v>1025</v>
      </c>
      <c r="L125" s="2"/>
      <c r="M125" s="11"/>
      <c r="R125" s="54"/>
    </row>
    <row r="126" spans="1:18" x14ac:dyDescent="0.2">
      <c r="A126" s="10" t="s">
        <v>335</v>
      </c>
      <c r="B126" s="119"/>
      <c r="C126" s="4">
        <v>1295</v>
      </c>
      <c r="D126" s="5">
        <v>1539</v>
      </c>
      <c r="E126" s="7">
        <v>4833</v>
      </c>
      <c r="F126" s="98"/>
      <c r="G126" s="76">
        <v>261</v>
      </c>
      <c r="H126" s="5">
        <v>561</v>
      </c>
      <c r="I126" s="15">
        <v>925</v>
      </c>
      <c r="J126" s="86">
        <v>951</v>
      </c>
      <c r="K126" s="99">
        <f>SUM(J126,65)</f>
        <v>1016</v>
      </c>
      <c r="L126" s="2"/>
    </row>
    <row r="127" spans="1:18" s="19" customFormat="1" x14ac:dyDescent="0.2">
      <c r="A127" s="10" t="s">
        <v>333</v>
      </c>
      <c r="B127" s="8"/>
      <c r="C127" s="4">
        <v>864</v>
      </c>
      <c r="D127" s="5">
        <v>1131</v>
      </c>
      <c r="E127" s="4">
        <v>3230</v>
      </c>
      <c r="F127" s="98"/>
      <c r="G127" s="76">
        <v>7</v>
      </c>
      <c r="H127" s="5">
        <v>33</v>
      </c>
      <c r="I127" s="15">
        <v>960</v>
      </c>
      <c r="J127" s="86">
        <v>960</v>
      </c>
      <c r="K127" s="15">
        <v>960</v>
      </c>
    </row>
    <row r="128" spans="1:18" x14ac:dyDescent="0.2">
      <c r="A128" s="14" t="s">
        <v>52</v>
      </c>
      <c r="B128" s="11"/>
      <c r="C128" s="7">
        <v>3062</v>
      </c>
      <c r="D128" s="9">
        <v>3347</v>
      </c>
      <c r="E128" s="7">
        <v>198706</v>
      </c>
      <c r="F128" s="47">
        <f>SUM(D125:D128)</f>
        <v>7795</v>
      </c>
      <c r="G128" s="7">
        <v>170</v>
      </c>
      <c r="H128" s="9">
        <v>174</v>
      </c>
      <c r="I128" s="82">
        <v>650</v>
      </c>
      <c r="J128" s="78">
        <v>700</v>
      </c>
      <c r="K128" s="82">
        <v>700</v>
      </c>
      <c r="L128" s="2"/>
    </row>
    <row r="129" spans="1:12" x14ac:dyDescent="0.2">
      <c r="C129" s="4"/>
      <c r="E129" s="126"/>
      <c r="F129" s="98"/>
      <c r="G129" s="4"/>
      <c r="H129" s="1"/>
      <c r="I129" s="15"/>
      <c r="K129" s="99"/>
      <c r="L129" s="2"/>
    </row>
    <row r="130" spans="1:12" x14ac:dyDescent="0.2">
      <c r="A130" s="100" t="s">
        <v>56</v>
      </c>
      <c r="B130" s="101"/>
      <c r="C130" s="4"/>
      <c r="E130" s="4"/>
      <c r="F130" s="98"/>
      <c r="G130" s="4"/>
      <c r="H130" s="1"/>
      <c r="I130" s="15"/>
      <c r="K130" s="99"/>
      <c r="L130" s="2"/>
    </row>
    <row r="131" spans="1:12" x14ac:dyDescent="0.2">
      <c r="A131" s="10" t="s">
        <v>57</v>
      </c>
      <c r="C131" s="4">
        <v>625</v>
      </c>
      <c r="D131" s="5">
        <v>684</v>
      </c>
      <c r="E131" s="4">
        <v>29259</v>
      </c>
      <c r="F131" s="47">
        <f>SUM(D131)</f>
        <v>684</v>
      </c>
      <c r="G131" s="76" t="s">
        <v>308</v>
      </c>
      <c r="H131" s="6">
        <v>14</v>
      </c>
      <c r="I131" s="15">
        <v>814</v>
      </c>
      <c r="J131" s="86">
        <v>814</v>
      </c>
      <c r="K131" s="15">
        <v>814</v>
      </c>
      <c r="L131" s="2"/>
    </row>
    <row r="132" spans="1:12" x14ac:dyDescent="0.2">
      <c r="C132" s="4"/>
      <c r="E132" s="126"/>
      <c r="F132" s="98"/>
      <c r="G132" s="4"/>
      <c r="H132" s="1"/>
      <c r="I132" s="15"/>
      <c r="K132" s="99"/>
      <c r="L132" s="2"/>
    </row>
    <row r="133" spans="1:12" x14ac:dyDescent="0.2">
      <c r="A133" s="100" t="s">
        <v>58</v>
      </c>
      <c r="B133" s="101"/>
      <c r="C133" s="4"/>
      <c r="E133" s="4"/>
      <c r="F133" s="98"/>
      <c r="G133" s="4"/>
      <c r="H133" s="1"/>
      <c r="I133" s="15"/>
      <c r="K133" s="99"/>
      <c r="L133" s="2"/>
    </row>
    <row r="134" spans="1:12" x14ac:dyDescent="0.2">
      <c r="A134" s="10" t="s">
        <v>59</v>
      </c>
      <c r="C134" s="4">
        <v>1510</v>
      </c>
      <c r="D134" s="5">
        <v>1700</v>
      </c>
      <c r="E134" s="4">
        <v>76627</v>
      </c>
      <c r="F134" s="47">
        <f>SUM(D134)</f>
        <v>1700</v>
      </c>
      <c r="G134" s="4">
        <v>208</v>
      </c>
      <c r="H134" s="5">
        <v>138</v>
      </c>
      <c r="I134" s="15">
        <v>807</v>
      </c>
      <c r="J134" s="86">
        <v>863</v>
      </c>
      <c r="K134" s="102">
        <f>SUM(J134,15,50)</f>
        <v>928</v>
      </c>
      <c r="L134" s="2"/>
    </row>
    <row r="135" spans="1:12" x14ac:dyDescent="0.2">
      <c r="C135" s="4"/>
      <c r="E135" s="126"/>
      <c r="F135" s="98"/>
      <c r="G135" s="4"/>
      <c r="H135" s="5"/>
      <c r="I135" s="15"/>
      <c r="K135" s="99"/>
      <c r="L135" s="2"/>
    </row>
    <row r="136" spans="1:12" x14ac:dyDescent="0.2">
      <c r="A136" s="100" t="s">
        <v>298</v>
      </c>
      <c r="B136" s="101"/>
      <c r="C136" s="4"/>
      <c r="E136" s="4"/>
      <c r="F136" s="98"/>
      <c r="G136" s="4"/>
      <c r="H136" s="5"/>
      <c r="I136" s="15"/>
      <c r="K136" s="99"/>
      <c r="L136" s="2"/>
    </row>
    <row r="137" spans="1:12" x14ac:dyDescent="0.2">
      <c r="A137" s="10" t="s">
        <v>60</v>
      </c>
      <c r="C137" s="4">
        <v>2360</v>
      </c>
      <c r="D137" s="5">
        <v>2827</v>
      </c>
      <c r="E137" s="4">
        <v>143002</v>
      </c>
      <c r="F137" s="98"/>
      <c r="G137" s="76">
        <v>39</v>
      </c>
      <c r="H137" s="5">
        <v>350</v>
      </c>
      <c r="I137" s="15">
        <v>975</v>
      </c>
      <c r="J137" s="86">
        <v>975</v>
      </c>
      <c r="K137" s="102">
        <f>SUM(J137,35)</f>
        <v>1010</v>
      </c>
      <c r="L137" s="2"/>
    </row>
    <row r="138" spans="1:12" x14ac:dyDescent="0.2">
      <c r="A138" s="10" t="s">
        <v>61</v>
      </c>
      <c r="C138" s="4">
        <v>1380</v>
      </c>
      <c r="D138" s="5">
        <v>1747</v>
      </c>
      <c r="E138" s="4">
        <v>122196</v>
      </c>
      <c r="F138" s="98"/>
      <c r="G138" s="76">
        <v>20</v>
      </c>
      <c r="H138" s="5">
        <v>272</v>
      </c>
      <c r="I138" s="15">
        <v>975</v>
      </c>
      <c r="J138" s="86">
        <v>975</v>
      </c>
      <c r="K138" s="111">
        <v>975</v>
      </c>
      <c r="L138" s="2"/>
    </row>
    <row r="139" spans="1:12" x14ac:dyDescent="0.2">
      <c r="A139" s="10" t="s">
        <v>62</v>
      </c>
      <c r="C139" s="4">
        <v>863</v>
      </c>
      <c r="D139" s="5">
        <v>913</v>
      </c>
      <c r="E139" s="4">
        <v>44160</v>
      </c>
      <c r="F139" s="98"/>
      <c r="G139" s="7">
        <v>129</v>
      </c>
      <c r="H139" s="5">
        <v>155</v>
      </c>
      <c r="I139" s="15">
        <v>999</v>
      </c>
      <c r="J139" s="86">
        <v>999</v>
      </c>
      <c r="K139" s="111">
        <v>999</v>
      </c>
      <c r="L139" s="2"/>
    </row>
    <row r="140" spans="1:12" x14ac:dyDescent="0.2">
      <c r="A140" s="10" t="s">
        <v>334</v>
      </c>
      <c r="C140" s="4">
        <v>1780</v>
      </c>
      <c r="D140" s="5">
        <v>1930</v>
      </c>
      <c r="E140" s="4">
        <v>6382</v>
      </c>
      <c r="F140" s="98"/>
      <c r="G140" s="7">
        <v>481</v>
      </c>
      <c r="H140" s="5">
        <v>424</v>
      </c>
      <c r="I140" s="15">
        <v>740</v>
      </c>
      <c r="J140" s="86">
        <v>765</v>
      </c>
      <c r="K140" s="111">
        <v>765</v>
      </c>
      <c r="L140" s="2"/>
    </row>
    <row r="141" spans="1:12" x14ac:dyDescent="0.2">
      <c r="A141" s="10" t="s">
        <v>63</v>
      </c>
      <c r="C141" s="4">
        <v>1651</v>
      </c>
      <c r="D141" s="5">
        <v>2010</v>
      </c>
      <c r="E141" s="4">
        <v>96973</v>
      </c>
      <c r="F141" s="76"/>
      <c r="G141" s="7">
        <v>68</v>
      </c>
      <c r="H141" s="5">
        <v>125</v>
      </c>
      <c r="I141" s="15">
        <v>672.5</v>
      </c>
      <c r="J141" s="86">
        <v>710</v>
      </c>
      <c r="K141" s="111">
        <v>710</v>
      </c>
      <c r="L141" s="2"/>
    </row>
    <row r="142" spans="1:12" x14ac:dyDescent="0.2">
      <c r="A142" s="10" t="s">
        <v>64</v>
      </c>
      <c r="C142" s="4">
        <v>1570</v>
      </c>
      <c r="D142" s="5">
        <v>1856</v>
      </c>
      <c r="E142" s="4">
        <v>90876</v>
      </c>
      <c r="F142" s="98"/>
      <c r="G142" s="7">
        <v>25</v>
      </c>
      <c r="H142" s="5">
        <v>92</v>
      </c>
      <c r="I142" s="15">
        <v>861.75</v>
      </c>
      <c r="J142" s="86">
        <v>885</v>
      </c>
      <c r="K142" s="102">
        <f>SUM(J142,45)</f>
        <v>930</v>
      </c>
      <c r="L142" s="2"/>
    </row>
    <row r="143" spans="1:12" ht="12.75" customHeight="1" x14ac:dyDescent="0.2">
      <c r="A143" s="10" t="s">
        <v>65</v>
      </c>
      <c r="C143" s="4">
        <v>1880</v>
      </c>
      <c r="D143" s="5">
        <v>2612</v>
      </c>
      <c r="E143" s="4">
        <v>149179</v>
      </c>
      <c r="F143" s="98"/>
      <c r="G143" s="7">
        <v>174</v>
      </c>
      <c r="H143" s="5">
        <v>564</v>
      </c>
      <c r="I143" s="15">
        <v>700</v>
      </c>
      <c r="J143" s="86">
        <v>710</v>
      </c>
      <c r="K143" s="111">
        <v>710</v>
      </c>
      <c r="L143" s="2"/>
    </row>
    <row r="144" spans="1:12" x14ac:dyDescent="0.2">
      <c r="A144" s="90" t="s">
        <v>244</v>
      </c>
      <c r="B144" s="127"/>
      <c r="C144" s="4">
        <v>1426</v>
      </c>
      <c r="D144" s="5">
        <v>1523</v>
      </c>
      <c r="E144" s="4">
        <v>18491</v>
      </c>
      <c r="F144" s="98"/>
      <c r="G144" s="7">
        <v>183</v>
      </c>
      <c r="H144" s="5">
        <v>108</v>
      </c>
      <c r="I144" s="15">
        <v>740</v>
      </c>
      <c r="J144" s="86">
        <v>765</v>
      </c>
      <c r="K144" s="111">
        <v>765</v>
      </c>
      <c r="L144" s="2"/>
    </row>
    <row r="145" spans="1:17" ht="12.75" customHeight="1" x14ac:dyDescent="0.2">
      <c r="A145" s="10" t="s">
        <v>66</v>
      </c>
      <c r="C145" s="4">
        <v>2288</v>
      </c>
      <c r="D145" s="5">
        <v>2222</v>
      </c>
      <c r="E145" s="4">
        <v>121902</v>
      </c>
      <c r="F145" s="47">
        <f>SUM(D137:D145)</f>
        <v>17640</v>
      </c>
      <c r="G145" s="76" t="s">
        <v>308</v>
      </c>
      <c r="H145" s="5">
        <v>346</v>
      </c>
      <c r="I145" s="15">
        <v>768</v>
      </c>
      <c r="J145" s="86">
        <v>820</v>
      </c>
      <c r="K145" s="102">
        <f>SUM(J145,30)</f>
        <v>850</v>
      </c>
      <c r="L145" s="2"/>
    </row>
    <row r="146" spans="1:17" x14ac:dyDescent="0.2">
      <c r="C146" s="4"/>
      <c r="E146" s="126"/>
      <c r="F146" s="98"/>
      <c r="G146" s="4"/>
      <c r="H146" s="1"/>
      <c r="I146" s="15"/>
      <c r="K146" s="99"/>
      <c r="L146" s="2"/>
    </row>
    <row r="147" spans="1:17" x14ac:dyDescent="0.2">
      <c r="A147" s="100" t="s">
        <v>294</v>
      </c>
      <c r="B147" s="101"/>
      <c r="C147" s="4"/>
      <c r="E147" s="4"/>
      <c r="F147" s="98"/>
      <c r="G147" s="4"/>
      <c r="H147" s="1"/>
      <c r="I147" s="15"/>
      <c r="K147" s="99"/>
      <c r="L147" s="2"/>
    </row>
    <row r="148" spans="1:17" x14ac:dyDescent="0.2">
      <c r="A148" s="10" t="s">
        <v>67</v>
      </c>
      <c r="C148" s="4">
        <v>1066</v>
      </c>
      <c r="D148" s="5">
        <v>1283</v>
      </c>
      <c r="E148" s="4">
        <v>59894</v>
      </c>
      <c r="F148" s="98"/>
      <c r="G148" s="7">
        <v>45</v>
      </c>
      <c r="H148" s="5">
        <v>120</v>
      </c>
      <c r="I148" s="15">
        <v>670</v>
      </c>
      <c r="J148" s="86">
        <v>720</v>
      </c>
      <c r="K148" s="15">
        <v>720</v>
      </c>
      <c r="L148" s="2"/>
    </row>
    <row r="149" spans="1:17" x14ac:dyDescent="0.2">
      <c r="A149" s="10" t="s">
        <v>68</v>
      </c>
      <c r="C149" s="4">
        <v>1236</v>
      </c>
      <c r="D149" s="5">
        <v>1298</v>
      </c>
      <c r="E149" s="4">
        <v>84099</v>
      </c>
      <c r="F149" s="98"/>
      <c r="G149" s="7">
        <v>2</v>
      </c>
      <c r="H149" s="6" t="s">
        <v>308</v>
      </c>
      <c r="I149" s="82">
        <v>790</v>
      </c>
      <c r="J149" s="86">
        <v>805</v>
      </c>
      <c r="K149" s="15">
        <v>805</v>
      </c>
      <c r="L149" s="2"/>
    </row>
    <row r="150" spans="1:17" x14ac:dyDescent="0.2">
      <c r="A150" s="10" t="s">
        <v>69</v>
      </c>
      <c r="C150" s="4">
        <v>1954</v>
      </c>
      <c r="D150" s="5">
        <v>2508</v>
      </c>
      <c r="E150" s="4">
        <v>169544</v>
      </c>
      <c r="F150" s="98"/>
      <c r="G150" s="76" t="s">
        <v>308</v>
      </c>
      <c r="H150" s="5">
        <v>163</v>
      </c>
      <c r="I150" s="15">
        <v>725</v>
      </c>
      <c r="J150" s="86">
        <v>765</v>
      </c>
      <c r="K150" s="15">
        <v>765</v>
      </c>
      <c r="L150" s="2"/>
    </row>
    <row r="151" spans="1:17" s="19" customFormat="1" x14ac:dyDescent="0.2">
      <c r="A151" s="10" t="s">
        <v>70</v>
      </c>
      <c r="B151" s="8"/>
      <c r="C151" s="4">
        <v>1498</v>
      </c>
      <c r="D151" s="5">
        <v>1848</v>
      </c>
      <c r="E151" s="4">
        <v>104439</v>
      </c>
      <c r="F151" s="76"/>
      <c r="G151" s="4">
        <v>1</v>
      </c>
      <c r="H151" s="5">
        <v>73</v>
      </c>
      <c r="I151" s="15">
        <v>785</v>
      </c>
      <c r="J151" s="86">
        <v>797</v>
      </c>
      <c r="K151" s="15">
        <v>797</v>
      </c>
    </row>
    <row r="152" spans="1:17" x14ac:dyDescent="0.2">
      <c r="A152" s="14" t="s">
        <v>260</v>
      </c>
      <c r="B152" s="11"/>
      <c r="C152" s="7">
        <v>1677</v>
      </c>
      <c r="D152" s="9">
        <v>2050</v>
      </c>
      <c r="E152" s="7">
        <v>16317</v>
      </c>
      <c r="F152" s="106"/>
      <c r="G152" s="7">
        <v>256</v>
      </c>
      <c r="H152" s="9">
        <v>198</v>
      </c>
      <c r="I152" s="82">
        <v>999</v>
      </c>
      <c r="J152" s="78">
        <v>999</v>
      </c>
      <c r="K152" s="82">
        <v>999</v>
      </c>
      <c r="L152" s="2"/>
    </row>
    <row r="153" spans="1:17" x14ac:dyDescent="0.2">
      <c r="A153" s="10" t="s">
        <v>71</v>
      </c>
      <c r="C153" s="4">
        <v>1077</v>
      </c>
      <c r="D153" s="5">
        <v>1313</v>
      </c>
      <c r="E153" s="4">
        <v>101264</v>
      </c>
      <c r="F153" s="98"/>
      <c r="G153" s="7">
        <v>85</v>
      </c>
      <c r="H153" s="5">
        <v>162</v>
      </c>
      <c r="I153" s="15">
        <v>1055</v>
      </c>
      <c r="J153" s="86">
        <v>1055</v>
      </c>
      <c r="K153" s="15">
        <v>1055</v>
      </c>
      <c r="L153" s="2"/>
    </row>
    <row r="154" spans="1:17" x14ac:dyDescent="0.2">
      <c r="A154" s="10" t="s">
        <v>72</v>
      </c>
      <c r="C154" s="4">
        <v>1662</v>
      </c>
      <c r="D154" s="5">
        <v>1594</v>
      </c>
      <c r="E154" s="4">
        <v>81715</v>
      </c>
      <c r="F154" s="98"/>
      <c r="G154" s="4">
        <v>153</v>
      </c>
      <c r="H154" s="6" t="s">
        <v>308</v>
      </c>
      <c r="I154" s="15">
        <v>724</v>
      </c>
      <c r="J154" s="86">
        <v>753</v>
      </c>
      <c r="K154" s="15">
        <v>753</v>
      </c>
      <c r="L154" s="2"/>
    </row>
    <row r="155" spans="1:17" x14ac:dyDescent="0.2">
      <c r="A155" s="14" t="s">
        <v>320</v>
      </c>
      <c r="B155" s="11"/>
      <c r="C155" s="4">
        <v>1078</v>
      </c>
      <c r="D155" s="5">
        <v>1528</v>
      </c>
      <c r="E155" s="4">
        <v>5347</v>
      </c>
      <c r="F155" s="98"/>
      <c r="G155" s="7">
        <v>32</v>
      </c>
      <c r="H155" s="5">
        <v>161</v>
      </c>
      <c r="I155" s="15">
        <v>870</v>
      </c>
      <c r="J155" s="86">
        <v>870</v>
      </c>
      <c r="K155" s="15">
        <v>870</v>
      </c>
      <c r="L155" s="2"/>
      <c r="M155" s="14"/>
    </row>
    <row r="156" spans="1:17" ht="12.75" customHeight="1" x14ac:dyDescent="0.2">
      <c r="A156" s="10" t="s">
        <v>73</v>
      </c>
      <c r="C156" s="4">
        <v>1387</v>
      </c>
      <c r="D156" s="5">
        <v>1427</v>
      </c>
      <c r="E156" s="4">
        <v>88812</v>
      </c>
      <c r="F156" s="47">
        <f>SUM(D148:D156)</f>
        <v>14849</v>
      </c>
      <c r="G156" s="7">
        <v>4</v>
      </c>
      <c r="H156" s="5">
        <v>5</v>
      </c>
      <c r="I156" s="82">
        <v>738</v>
      </c>
      <c r="J156" s="86">
        <v>753</v>
      </c>
      <c r="K156" s="15">
        <v>753</v>
      </c>
      <c r="L156" s="2"/>
    </row>
    <row r="157" spans="1:17" x14ac:dyDescent="0.2">
      <c r="C157" s="4"/>
      <c r="E157" s="126"/>
      <c r="F157" s="98"/>
      <c r="G157" s="4"/>
      <c r="H157" s="1"/>
      <c r="I157" s="15"/>
      <c r="K157" s="99"/>
      <c r="L157" s="2"/>
    </row>
    <row r="158" spans="1:17" x14ac:dyDescent="0.2">
      <c r="A158" s="100" t="s">
        <v>301</v>
      </c>
      <c r="B158" s="101"/>
      <c r="C158" s="4"/>
      <c r="E158" s="4"/>
      <c r="F158" s="98"/>
      <c r="G158" s="4"/>
      <c r="H158" s="1"/>
      <c r="I158" s="15"/>
      <c r="K158" s="99"/>
      <c r="L158" s="2"/>
    </row>
    <row r="159" spans="1:17" s="10" customFormat="1" x14ac:dyDescent="0.2">
      <c r="A159" s="10" t="s">
        <v>396</v>
      </c>
      <c r="B159" s="8"/>
      <c r="C159" s="4">
        <v>1367</v>
      </c>
      <c r="D159" s="5">
        <v>1725</v>
      </c>
      <c r="E159" s="4">
        <v>8118</v>
      </c>
      <c r="F159" s="98"/>
      <c r="G159" s="7">
        <v>153</v>
      </c>
      <c r="H159" s="5">
        <v>328</v>
      </c>
      <c r="I159" s="15">
        <v>950</v>
      </c>
      <c r="J159" s="86">
        <v>965</v>
      </c>
      <c r="K159" s="102">
        <f>SUM(J159,55)</f>
        <v>1020</v>
      </c>
      <c r="M159" s="14"/>
      <c r="N159" s="14"/>
      <c r="O159" s="14"/>
      <c r="P159" s="14"/>
      <c r="Q159" s="14"/>
    </row>
    <row r="160" spans="1:17" x14ac:dyDescent="0.2">
      <c r="A160" s="10" t="s">
        <v>330</v>
      </c>
      <c r="C160" s="4">
        <v>1023</v>
      </c>
      <c r="D160" s="5">
        <v>1287</v>
      </c>
      <c r="E160" s="4">
        <v>3798</v>
      </c>
      <c r="F160" s="98"/>
      <c r="G160" s="7">
        <v>28</v>
      </c>
      <c r="H160" s="5">
        <v>62</v>
      </c>
      <c r="I160" s="15">
        <v>915</v>
      </c>
      <c r="J160" s="86">
        <v>915</v>
      </c>
      <c r="K160" s="111">
        <v>915</v>
      </c>
      <c r="L160" s="2"/>
    </row>
    <row r="161" spans="1:17" x14ac:dyDescent="0.2">
      <c r="A161" s="10" t="s">
        <v>74</v>
      </c>
      <c r="C161" s="4">
        <v>1785</v>
      </c>
      <c r="D161" s="5">
        <v>2133</v>
      </c>
      <c r="E161" s="4">
        <v>220509</v>
      </c>
      <c r="F161" s="98"/>
      <c r="G161" s="7">
        <v>72</v>
      </c>
      <c r="H161" s="5">
        <v>147</v>
      </c>
      <c r="I161" s="15">
        <v>870</v>
      </c>
      <c r="J161" s="86">
        <v>890</v>
      </c>
      <c r="K161" s="111">
        <v>890</v>
      </c>
      <c r="L161" s="2"/>
    </row>
    <row r="162" spans="1:17" x14ac:dyDescent="0.2">
      <c r="A162" s="10" t="s">
        <v>75</v>
      </c>
      <c r="C162" s="4">
        <v>1558</v>
      </c>
      <c r="D162" s="5">
        <v>1757</v>
      </c>
      <c r="E162" s="4">
        <v>86356</v>
      </c>
      <c r="F162" s="47">
        <f>SUM(D159:D162)</f>
        <v>6902</v>
      </c>
      <c r="G162" s="7">
        <v>44</v>
      </c>
      <c r="H162" s="5">
        <v>47</v>
      </c>
      <c r="I162" s="15">
        <v>1035</v>
      </c>
      <c r="J162" s="86">
        <v>1035</v>
      </c>
      <c r="K162" s="111">
        <v>1035</v>
      </c>
    </row>
    <row r="163" spans="1:17" x14ac:dyDescent="0.2">
      <c r="C163" s="4"/>
      <c r="E163" s="121"/>
      <c r="H163" s="1"/>
      <c r="I163" s="15"/>
      <c r="L163" s="2"/>
    </row>
    <row r="164" spans="1:17" x14ac:dyDescent="0.2">
      <c r="A164" s="100" t="s">
        <v>346</v>
      </c>
      <c r="B164" s="101"/>
      <c r="C164" s="4"/>
      <c r="E164" s="4"/>
      <c r="F164" s="98"/>
      <c r="H164" s="1"/>
      <c r="I164" s="15"/>
      <c r="K164" s="99"/>
      <c r="L164" s="2"/>
    </row>
    <row r="165" spans="1:17" x14ac:dyDescent="0.2">
      <c r="A165" s="10" t="s">
        <v>261</v>
      </c>
      <c r="C165" s="4">
        <v>1089</v>
      </c>
      <c r="D165" s="5">
        <v>1243</v>
      </c>
      <c r="E165" s="4">
        <v>13051</v>
      </c>
      <c r="F165" s="98"/>
      <c r="G165" s="4">
        <v>35</v>
      </c>
      <c r="H165" s="5">
        <v>83</v>
      </c>
      <c r="I165" s="15">
        <v>700</v>
      </c>
      <c r="J165" s="86">
        <v>720</v>
      </c>
      <c r="K165" s="111">
        <v>720</v>
      </c>
      <c r="L165" s="2"/>
    </row>
    <row r="166" spans="1:17" x14ac:dyDescent="0.2">
      <c r="A166" s="10" t="s">
        <v>76</v>
      </c>
      <c r="C166" s="4">
        <v>911</v>
      </c>
      <c r="D166" s="5">
        <v>852</v>
      </c>
      <c r="E166" s="4">
        <v>73936</v>
      </c>
      <c r="F166" s="98"/>
      <c r="G166" s="7">
        <v>38</v>
      </c>
      <c r="H166" s="5">
        <v>64</v>
      </c>
      <c r="I166" s="15">
        <v>735</v>
      </c>
      <c r="J166" s="86">
        <v>760</v>
      </c>
      <c r="K166" s="111">
        <v>760</v>
      </c>
      <c r="L166" s="2"/>
    </row>
    <row r="167" spans="1:17" x14ac:dyDescent="0.2">
      <c r="A167" s="14" t="s">
        <v>345</v>
      </c>
      <c r="C167" s="4">
        <v>0</v>
      </c>
      <c r="D167" s="5">
        <v>479</v>
      </c>
      <c r="E167" s="4">
        <v>479</v>
      </c>
      <c r="F167" s="98"/>
      <c r="G167" s="7">
        <v>0</v>
      </c>
      <c r="H167" s="5">
        <v>89</v>
      </c>
      <c r="I167" s="15">
        <v>805</v>
      </c>
      <c r="J167" s="86">
        <v>805</v>
      </c>
      <c r="K167" s="111">
        <v>805</v>
      </c>
      <c r="L167" s="2"/>
    </row>
    <row r="168" spans="1:17" s="32" customFormat="1" x14ac:dyDescent="0.2">
      <c r="A168" s="10" t="s">
        <v>77</v>
      </c>
      <c r="B168" s="8"/>
      <c r="C168" s="4">
        <v>1031</v>
      </c>
      <c r="D168" s="5">
        <v>1262</v>
      </c>
      <c r="E168" s="4">
        <v>52756</v>
      </c>
      <c r="F168" s="76"/>
      <c r="G168" s="7">
        <v>46</v>
      </c>
      <c r="H168" s="5">
        <v>117</v>
      </c>
      <c r="I168" s="15">
        <v>999</v>
      </c>
      <c r="J168" s="86">
        <v>999</v>
      </c>
      <c r="K168" s="111">
        <v>999</v>
      </c>
      <c r="M168" s="50"/>
      <c r="N168" s="50"/>
      <c r="O168" s="50"/>
      <c r="P168" s="50"/>
      <c r="Q168" s="50"/>
    </row>
    <row r="169" spans="1:17" x14ac:dyDescent="0.2">
      <c r="A169" s="10" t="s">
        <v>53</v>
      </c>
      <c r="C169" s="4">
        <v>1737</v>
      </c>
      <c r="D169" s="5">
        <v>1880</v>
      </c>
      <c r="E169" s="4">
        <v>108218</v>
      </c>
      <c r="F169" s="98"/>
      <c r="G169" s="4">
        <v>27</v>
      </c>
      <c r="H169" s="5">
        <v>56</v>
      </c>
      <c r="I169" s="15">
        <v>705</v>
      </c>
      <c r="J169" s="86">
        <v>705</v>
      </c>
      <c r="K169" s="111">
        <v>705</v>
      </c>
      <c r="L169" s="2"/>
    </row>
    <row r="170" spans="1:17" s="32" customFormat="1" x14ac:dyDescent="0.2">
      <c r="A170" s="10" t="s">
        <v>78</v>
      </c>
      <c r="B170" s="8"/>
      <c r="C170" s="4">
        <v>1972</v>
      </c>
      <c r="D170" s="5">
        <v>1937</v>
      </c>
      <c r="E170" s="4">
        <v>80273</v>
      </c>
      <c r="F170" s="98"/>
      <c r="G170" s="7">
        <v>62</v>
      </c>
      <c r="H170" s="5">
        <v>88</v>
      </c>
      <c r="I170" s="15">
        <v>750</v>
      </c>
      <c r="J170" s="86">
        <v>795</v>
      </c>
      <c r="K170" s="111">
        <v>795</v>
      </c>
      <c r="M170" s="50"/>
      <c r="N170" s="50"/>
      <c r="O170" s="50"/>
      <c r="P170" s="50"/>
      <c r="Q170" s="50"/>
    </row>
    <row r="171" spans="1:17" s="32" customFormat="1" x14ac:dyDescent="0.2">
      <c r="A171" s="10" t="s">
        <v>55</v>
      </c>
      <c r="B171" s="8"/>
      <c r="C171" s="4">
        <v>1644</v>
      </c>
      <c r="D171" s="5">
        <v>1533</v>
      </c>
      <c r="E171" s="4">
        <v>74253</v>
      </c>
      <c r="F171" s="98"/>
      <c r="G171" s="4">
        <v>33</v>
      </c>
      <c r="H171" s="5">
        <v>57</v>
      </c>
      <c r="I171" s="15">
        <v>715</v>
      </c>
      <c r="J171" s="86">
        <v>715</v>
      </c>
      <c r="K171" s="102">
        <f>SUM(J171,60)</f>
        <v>775</v>
      </c>
      <c r="M171" s="50"/>
      <c r="N171" s="50"/>
      <c r="O171" s="50"/>
      <c r="P171" s="50"/>
      <c r="Q171" s="50"/>
    </row>
    <row r="172" spans="1:17" x14ac:dyDescent="0.2">
      <c r="A172" s="10" t="s">
        <v>303</v>
      </c>
      <c r="C172" s="4">
        <v>1028</v>
      </c>
      <c r="D172" s="5">
        <v>1287</v>
      </c>
      <c r="E172" s="4">
        <v>6508</v>
      </c>
      <c r="F172" s="47">
        <f>SUM(D165:D172)</f>
        <v>10473</v>
      </c>
      <c r="G172" s="4">
        <v>130</v>
      </c>
      <c r="H172" s="5">
        <v>227</v>
      </c>
      <c r="I172" s="15">
        <v>775</v>
      </c>
      <c r="J172" s="86">
        <v>795</v>
      </c>
      <c r="K172" s="111">
        <v>795</v>
      </c>
    </row>
    <row r="173" spans="1:17" x14ac:dyDescent="0.2">
      <c r="C173" s="10"/>
      <c r="E173" s="121"/>
      <c r="H173" s="1"/>
      <c r="I173" s="16"/>
      <c r="L173" s="2"/>
    </row>
    <row r="174" spans="1:17" x14ac:dyDescent="0.2">
      <c r="A174" s="100" t="s">
        <v>79</v>
      </c>
      <c r="B174" s="101"/>
      <c r="C174" s="4"/>
      <c r="E174" s="4"/>
      <c r="F174" s="98"/>
      <c r="G174" s="4"/>
      <c r="H174" s="1"/>
      <c r="I174" s="15"/>
      <c r="K174" s="99"/>
      <c r="L174" s="2"/>
    </row>
    <row r="175" spans="1:17" x14ac:dyDescent="0.2">
      <c r="A175" s="10" t="s">
        <v>80</v>
      </c>
      <c r="C175" s="4">
        <v>1520</v>
      </c>
      <c r="D175" s="5">
        <v>1689</v>
      </c>
      <c r="E175" s="4">
        <v>127633</v>
      </c>
      <c r="F175" s="98"/>
      <c r="G175" s="7">
        <v>92</v>
      </c>
      <c r="H175" s="5">
        <v>158</v>
      </c>
      <c r="I175" s="15">
        <v>1070</v>
      </c>
      <c r="J175" s="86">
        <v>1070</v>
      </c>
      <c r="K175" s="111">
        <v>1070</v>
      </c>
      <c r="L175" s="2"/>
    </row>
    <row r="176" spans="1:17" x14ac:dyDescent="0.2">
      <c r="A176" s="10" t="s">
        <v>81</v>
      </c>
      <c r="C176" s="4">
        <v>1661</v>
      </c>
      <c r="D176" s="5">
        <v>2061</v>
      </c>
      <c r="E176" s="4">
        <v>175092</v>
      </c>
      <c r="F176" s="98"/>
      <c r="G176" s="7">
        <v>82</v>
      </c>
      <c r="H176" s="5">
        <v>419</v>
      </c>
      <c r="I176" s="15">
        <v>857</v>
      </c>
      <c r="J176" s="86">
        <v>885</v>
      </c>
      <c r="K176" s="111">
        <v>885</v>
      </c>
      <c r="L176" s="2"/>
    </row>
    <row r="177" spans="1:17" x14ac:dyDescent="0.2">
      <c r="A177" s="10" t="s">
        <v>82</v>
      </c>
      <c r="C177" s="7">
        <v>3364</v>
      </c>
      <c r="D177" s="5">
        <v>3260</v>
      </c>
      <c r="E177" s="4">
        <v>242902</v>
      </c>
      <c r="F177" s="98"/>
      <c r="G177" s="104" t="s">
        <v>338</v>
      </c>
      <c r="H177" s="76" t="s">
        <v>338</v>
      </c>
      <c r="I177" s="15">
        <v>704</v>
      </c>
      <c r="J177" s="86">
        <v>722</v>
      </c>
      <c r="K177" s="111">
        <v>722</v>
      </c>
      <c r="L177" s="2"/>
    </row>
    <row r="178" spans="1:17" x14ac:dyDescent="0.2">
      <c r="A178" s="10" t="s">
        <v>83</v>
      </c>
      <c r="C178" s="4">
        <v>1744</v>
      </c>
      <c r="D178" s="5">
        <v>2103</v>
      </c>
      <c r="E178" s="4">
        <v>253046</v>
      </c>
      <c r="F178" s="98"/>
      <c r="G178" s="4">
        <v>189</v>
      </c>
      <c r="H178" s="5">
        <v>499</v>
      </c>
      <c r="I178" s="15">
        <v>949</v>
      </c>
      <c r="J178" s="86">
        <v>949</v>
      </c>
      <c r="K178" s="111">
        <v>949</v>
      </c>
      <c r="L178" s="2"/>
    </row>
    <row r="179" spans="1:17" s="19" customFormat="1" x14ac:dyDescent="0.2">
      <c r="A179" s="10" t="s">
        <v>84</v>
      </c>
      <c r="B179" s="8"/>
      <c r="C179" s="4">
        <v>2331</v>
      </c>
      <c r="D179" s="5">
        <v>2736</v>
      </c>
      <c r="E179" s="4">
        <v>345203</v>
      </c>
      <c r="F179" s="98"/>
      <c r="G179" s="4">
        <v>461</v>
      </c>
      <c r="H179" s="5">
        <v>724</v>
      </c>
      <c r="I179" s="15">
        <v>715</v>
      </c>
      <c r="J179" s="86">
        <v>730</v>
      </c>
      <c r="K179" s="102">
        <f>SUM(J179, 25)</f>
        <v>755</v>
      </c>
    </row>
    <row r="180" spans="1:17" x14ac:dyDescent="0.2">
      <c r="A180" s="14" t="s">
        <v>85</v>
      </c>
      <c r="B180" s="11"/>
      <c r="C180" s="7">
        <v>1105</v>
      </c>
      <c r="D180" s="9">
        <v>1618</v>
      </c>
      <c r="E180" s="7">
        <v>67255</v>
      </c>
      <c r="F180" s="106"/>
      <c r="G180" s="7">
        <v>2</v>
      </c>
      <c r="H180" s="9">
        <v>1</v>
      </c>
      <c r="I180" s="82">
        <v>725</v>
      </c>
      <c r="J180" s="78">
        <v>655</v>
      </c>
      <c r="K180" s="102">
        <f>SUM(655,64)</f>
        <v>719</v>
      </c>
      <c r="L180" s="2"/>
    </row>
    <row r="181" spans="1:17" x14ac:dyDescent="0.2">
      <c r="A181" s="10" t="s">
        <v>86</v>
      </c>
      <c r="C181" s="4">
        <v>1841</v>
      </c>
      <c r="D181" s="5">
        <v>2201</v>
      </c>
      <c r="E181" s="4">
        <v>145424</v>
      </c>
      <c r="F181" s="98"/>
      <c r="G181" s="4">
        <v>235</v>
      </c>
      <c r="H181" s="5">
        <v>428</v>
      </c>
      <c r="I181" s="82">
        <v>772</v>
      </c>
      <c r="J181" s="86">
        <v>772</v>
      </c>
      <c r="K181" s="111">
        <v>772</v>
      </c>
      <c r="L181" s="2"/>
    </row>
    <row r="182" spans="1:17" x14ac:dyDescent="0.2">
      <c r="A182" s="10" t="s">
        <v>87</v>
      </c>
      <c r="C182" s="4">
        <v>1000</v>
      </c>
      <c r="D182" s="5">
        <v>1247</v>
      </c>
      <c r="E182" s="4">
        <v>65163</v>
      </c>
      <c r="F182" s="98"/>
      <c r="G182" s="76" t="s">
        <v>308</v>
      </c>
      <c r="H182" s="5">
        <v>33</v>
      </c>
      <c r="I182" s="15">
        <v>625</v>
      </c>
      <c r="J182" s="86">
        <v>650</v>
      </c>
      <c r="K182" s="102">
        <f>SUM(J182,70)</f>
        <v>720</v>
      </c>
      <c r="L182" s="2"/>
    </row>
    <row r="183" spans="1:17" s="10" customFormat="1" x14ac:dyDescent="0.2">
      <c r="A183" s="10" t="s">
        <v>88</v>
      </c>
      <c r="B183" s="8"/>
      <c r="C183" s="4">
        <v>899</v>
      </c>
      <c r="D183" s="5">
        <v>1180</v>
      </c>
      <c r="E183" s="4">
        <v>78371</v>
      </c>
      <c r="F183" s="98"/>
      <c r="G183" s="104" t="s">
        <v>308</v>
      </c>
      <c r="H183" s="5">
        <v>181</v>
      </c>
      <c r="I183" s="15">
        <v>655</v>
      </c>
      <c r="J183" s="86">
        <v>670</v>
      </c>
      <c r="K183" s="111">
        <v>670</v>
      </c>
      <c r="M183" s="14"/>
      <c r="N183" s="14"/>
      <c r="O183" s="14"/>
      <c r="P183" s="14"/>
      <c r="Q183" s="14"/>
    </row>
    <row r="184" spans="1:17" x14ac:dyDescent="0.2">
      <c r="A184" s="10" t="s">
        <v>89</v>
      </c>
      <c r="C184" s="4">
        <v>755</v>
      </c>
      <c r="D184" s="5">
        <v>769</v>
      </c>
      <c r="E184" s="4">
        <v>57276</v>
      </c>
      <c r="F184" s="98"/>
      <c r="G184" s="4">
        <v>0</v>
      </c>
      <c r="H184" s="5">
        <v>2</v>
      </c>
      <c r="I184" s="15">
        <v>665</v>
      </c>
      <c r="J184" s="86">
        <v>695</v>
      </c>
      <c r="K184" s="102">
        <f>SUM(J184,26)</f>
        <v>721</v>
      </c>
      <c r="L184" s="2"/>
    </row>
    <row r="185" spans="1:17" x14ac:dyDescent="0.2">
      <c r="A185" s="10" t="s">
        <v>90</v>
      </c>
      <c r="C185" s="4">
        <v>1151</v>
      </c>
      <c r="D185" s="5">
        <v>1249</v>
      </c>
      <c r="E185" s="4">
        <v>100097</v>
      </c>
      <c r="F185" s="98"/>
      <c r="G185" s="4">
        <v>0</v>
      </c>
      <c r="H185" s="5">
        <v>12</v>
      </c>
      <c r="I185" s="82">
        <v>650</v>
      </c>
      <c r="J185" s="86">
        <v>650</v>
      </c>
      <c r="K185" s="102">
        <f>SUM(J185,75)</f>
        <v>725</v>
      </c>
      <c r="L185" s="2"/>
    </row>
    <row r="186" spans="1:17" x14ac:dyDescent="0.2">
      <c r="A186" s="10" t="s">
        <v>316</v>
      </c>
      <c r="C186" s="4">
        <v>2374</v>
      </c>
      <c r="D186" s="5">
        <v>2711</v>
      </c>
      <c r="E186" s="4">
        <v>279195</v>
      </c>
      <c r="F186" s="76"/>
      <c r="G186" s="4">
        <v>58</v>
      </c>
      <c r="H186" s="5">
        <v>154</v>
      </c>
      <c r="I186" s="15">
        <v>445</v>
      </c>
      <c r="J186" s="86">
        <v>465</v>
      </c>
      <c r="K186" s="111">
        <v>465</v>
      </c>
      <c r="L186" s="2"/>
    </row>
    <row r="187" spans="1:17" s="19" customFormat="1" x14ac:dyDescent="0.2">
      <c r="A187" s="10" t="s">
        <v>317</v>
      </c>
      <c r="B187" s="8"/>
      <c r="C187" s="4">
        <v>538</v>
      </c>
      <c r="D187" s="5">
        <v>688</v>
      </c>
      <c r="E187" s="4">
        <v>37530</v>
      </c>
      <c r="F187" s="98"/>
      <c r="G187" s="4">
        <v>78</v>
      </c>
      <c r="H187" s="6">
        <v>198</v>
      </c>
      <c r="I187" s="15">
        <v>844</v>
      </c>
      <c r="J187" s="86">
        <v>844</v>
      </c>
      <c r="K187" s="111">
        <v>844</v>
      </c>
    </row>
    <row r="188" spans="1:17" s="19" customFormat="1" x14ac:dyDescent="0.2">
      <c r="A188" s="14" t="s">
        <v>318</v>
      </c>
      <c r="B188" s="11"/>
      <c r="C188" s="7">
        <v>842</v>
      </c>
      <c r="D188" s="9">
        <v>1135</v>
      </c>
      <c r="E188" s="7">
        <v>216618</v>
      </c>
      <c r="F188" s="106"/>
      <c r="G188" s="7">
        <v>47</v>
      </c>
      <c r="H188" s="9">
        <v>311</v>
      </c>
      <c r="I188" s="82">
        <v>999</v>
      </c>
      <c r="J188" s="78">
        <v>999</v>
      </c>
      <c r="K188" s="102">
        <v>999</v>
      </c>
    </row>
    <row r="189" spans="1:17" x14ac:dyDescent="0.2">
      <c r="A189" s="14" t="s">
        <v>319</v>
      </c>
      <c r="B189" s="11"/>
      <c r="C189" s="7">
        <v>1087</v>
      </c>
      <c r="D189" s="9">
        <v>1190</v>
      </c>
      <c r="E189" s="7">
        <v>94325</v>
      </c>
      <c r="F189" s="106"/>
      <c r="G189" s="104" t="s">
        <v>308</v>
      </c>
      <c r="H189" s="9">
        <v>0</v>
      </c>
      <c r="I189" s="82">
        <v>685</v>
      </c>
      <c r="J189" s="78">
        <v>685</v>
      </c>
      <c r="K189" s="102">
        <f>SUM(J189,36)</f>
        <v>721</v>
      </c>
      <c r="L189" s="2"/>
    </row>
    <row r="190" spans="1:17" x14ac:dyDescent="0.2">
      <c r="A190" s="10" t="s">
        <v>91</v>
      </c>
      <c r="C190" s="4">
        <v>356</v>
      </c>
      <c r="D190" s="5">
        <v>317</v>
      </c>
      <c r="E190" s="4">
        <v>44344</v>
      </c>
      <c r="F190" s="98"/>
      <c r="G190" s="4">
        <v>45</v>
      </c>
      <c r="H190" s="5">
        <v>28</v>
      </c>
      <c r="I190" s="15">
        <v>845</v>
      </c>
      <c r="J190" s="86">
        <v>875</v>
      </c>
      <c r="K190" s="111">
        <v>875</v>
      </c>
      <c r="L190" s="2"/>
      <c r="M190" s="7"/>
      <c r="N190" s="14"/>
      <c r="O190" s="14"/>
    </row>
    <row r="191" spans="1:17" x14ac:dyDescent="0.2">
      <c r="A191" s="10" t="s">
        <v>92</v>
      </c>
      <c r="B191" s="119"/>
      <c r="C191" s="4">
        <v>2203</v>
      </c>
      <c r="D191" s="5">
        <v>2442</v>
      </c>
      <c r="E191" s="7">
        <v>194930</v>
      </c>
      <c r="F191" s="98"/>
      <c r="G191" s="76" t="s">
        <v>308</v>
      </c>
      <c r="H191" s="6" t="s">
        <v>308</v>
      </c>
      <c r="I191" s="15">
        <v>620</v>
      </c>
      <c r="J191" s="86">
        <v>620</v>
      </c>
      <c r="K191" s="111">
        <v>620</v>
      </c>
      <c r="L191" s="2"/>
    </row>
    <row r="192" spans="1:17" x14ac:dyDescent="0.2">
      <c r="A192" s="10" t="s">
        <v>93</v>
      </c>
      <c r="C192" s="4">
        <v>780</v>
      </c>
      <c r="D192" s="5">
        <v>899</v>
      </c>
      <c r="E192" s="4">
        <v>48163</v>
      </c>
      <c r="F192" s="98"/>
      <c r="G192" s="4">
        <v>4</v>
      </c>
      <c r="H192" s="5">
        <v>75</v>
      </c>
      <c r="I192" s="15">
        <v>925</v>
      </c>
      <c r="J192" s="86">
        <v>925</v>
      </c>
      <c r="K192" s="111">
        <v>925</v>
      </c>
      <c r="L192" s="2"/>
    </row>
    <row r="193" spans="1:17" x14ac:dyDescent="0.2">
      <c r="A193" s="10" t="s">
        <v>94</v>
      </c>
      <c r="C193" s="4">
        <v>1837</v>
      </c>
      <c r="D193" s="5">
        <v>2416</v>
      </c>
      <c r="E193" s="4">
        <v>108141</v>
      </c>
      <c r="F193" s="98"/>
      <c r="G193" s="4">
        <v>20</v>
      </c>
      <c r="H193" s="5">
        <v>184</v>
      </c>
      <c r="I193" s="15">
        <v>605</v>
      </c>
      <c r="J193" s="86">
        <v>605</v>
      </c>
      <c r="K193" s="111">
        <v>605</v>
      </c>
      <c r="L193" s="2"/>
    </row>
    <row r="194" spans="1:17" s="19" customFormat="1" x14ac:dyDescent="0.2">
      <c r="A194" s="10" t="s">
        <v>95</v>
      </c>
      <c r="B194" s="8"/>
      <c r="C194" s="4">
        <v>1153</v>
      </c>
      <c r="D194" s="5">
        <v>1351</v>
      </c>
      <c r="E194" s="4">
        <v>122840</v>
      </c>
      <c r="F194" s="98"/>
      <c r="G194" s="76" t="s">
        <v>308</v>
      </c>
      <c r="H194" s="5">
        <v>57</v>
      </c>
      <c r="I194" s="15">
        <v>625</v>
      </c>
      <c r="J194" s="86">
        <v>625</v>
      </c>
      <c r="K194" s="111">
        <v>625</v>
      </c>
    </row>
    <row r="195" spans="1:17" x14ac:dyDescent="0.2">
      <c r="A195" s="14" t="s">
        <v>96</v>
      </c>
      <c r="B195" s="11"/>
      <c r="C195" s="7">
        <v>3017</v>
      </c>
      <c r="D195" s="9">
        <v>3263</v>
      </c>
      <c r="E195" s="7">
        <v>240560</v>
      </c>
      <c r="F195" s="106"/>
      <c r="G195" s="7">
        <v>39</v>
      </c>
      <c r="H195" s="9">
        <v>382</v>
      </c>
      <c r="I195" s="82">
        <v>649</v>
      </c>
      <c r="J195" s="78">
        <v>649</v>
      </c>
      <c r="K195" s="102">
        <v>649</v>
      </c>
      <c r="L195" s="2"/>
    </row>
    <row r="196" spans="1:17" x14ac:dyDescent="0.2">
      <c r="A196" s="10" t="s">
        <v>97</v>
      </c>
      <c r="C196" s="4">
        <v>511</v>
      </c>
      <c r="D196" s="5">
        <v>664</v>
      </c>
      <c r="E196" s="4">
        <v>90386</v>
      </c>
      <c r="F196" s="98"/>
      <c r="G196" s="4">
        <v>21</v>
      </c>
      <c r="H196" s="5">
        <v>55</v>
      </c>
      <c r="I196" s="15">
        <v>630</v>
      </c>
      <c r="J196" s="86">
        <v>645</v>
      </c>
      <c r="K196" s="111">
        <v>645</v>
      </c>
      <c r="L196" s="2"/>
    </row>
    <row r="197" spans="1:17" s="10" customFormat="1" x14ac:dyDescent="0.2">
      <c r="A197" s="10" t="s">
        <v>98</v>
      </c>
      <c r="B197" s="8"/>
      <c r="C197" s="4">
        <v>2497</v>
      </c>
      <c r="D197" s="5">
        <v>2974</v>
      </c>
      <c r="E197" s="4">
        <v>172190</v>
      </c>
      <c r="F197" s="98"/>
      <c r="G197" s="7">
        <v>110</v>
      </c>
      <c r="H197" s="5">
        <v>232</v>
      </c>
      <c r="I197" s="15">
        <v>535</v>
      </c>
      <c r="J197" s="86">
        <v>535</v>
      </c>
      <c r="K197" s="111">
        <v>535</v>
      </c>
      <c r="M197" s="14"/>
      <c r="N197" s="14"/>
      <c r="O197" s="14"/>
      <c r="P197" s="14"/>
      <c r="Q197" s="14"/>
    </row>
    <row r="198" spans="1:17" x14ac:dyDescent="0.2">
      <c r="A198" s="10" t="s">
        <v>99</v>
      </c>
      <c r="C198" s="7">
        <v>523</v>
      </c>
      <c r="D198" s="5">
        <v>622</v>
      </c>
      <c r="E198" s="4">
        <v>48532</v>
      </c>
      <c r="F198" s="47">
        <f>SUM(D175:D198)</f>
        <v>40785</v>
      </c>
      <c r="G198" s="4">
        <v>0</v>
      </c>
      <c r="H198" s="5">
        <v>0</v>
      </c>
      <c r="I198" s="15">
        <v>665</v>
      </c>
      <c r="J198" s="86">
        <v>695</v>
      </c>
      <c r="K198" s="102">
        <f>SUM(J198,26)</f>
        <v>721</v>
      </c>
    </row>
    <row r="199" spans="1:17" x14ac:dyDescent="0.2">
      <c r="C199" s="10"/>
      <c r="E199" s="121"/>
      <c r="H199" s="1"/>
      <c r="I199" s="16"/>
      <c r="L199" s="2"/>
    </row>
    <row r="200" spans="1:17" x14ac:dyDescent="0.2">
      <c r="A200" s="100" t="s">
        <v>268</v>
      </c>
      <c r="B200" s="101"/>
      <c r="C200" s="4"/>
      <c r="E200" s="4"/>
      <c r="F200" s="98"/>
      <c r="G200" s="4"/>
      <c r="H200" s="5"/>
      <c r="I200" s="15"/>
      <c r="K200" s="99"/>
      <c r="L200" s="2"/>
    </row>
    <row r="201" spans="1:17" ht="12.75" customHeight="1" x14ac:dyDescent="0.2">
      <c r="A201" s="10" t="s">
        <v>100</v>
      </c>
      <c r="C201" s="4">
        <v>1584</v>
      </c>
      <c r="D201" s="5">
        <v>1799</v>
      </c>
      <c r="E201" s="4">
        <v>96022</v>
      </c>
      <c r="F201" s="98"/>
      <c r="G201" s="4">
        <v>20</v>
      </c>
      <c r="H201" s="5">
        <v>42</v>
      </c>
      <c r="I201" s="15">
        <v>730</v>
      </c>
      <c r="J201" s="86">
        <v>750</v>
      </c>
      <c r="K201" s="111">
        <v>750</v>
      </c>
      <c r="L201" s="2"/>
    </row>
    <row r="202" spans="1:17" x14ac:dyDescent="0.2">
      <c r="A202" s="128" t="s">
        <v>101</v>
      </c>
      <c r="B202" s="129"/>
      <c r="C202" s="4">
        <v>1158</v>
      </c>
      <c r="D202" s="5">
        <v>1858</v>
      </c>
      <c r="E202" s="4">
        <v>20442</v>
      </c>
      <c r="F202" s="98"/>
      <c r="G202" s="4">
        <v>10</v>
      </c>
      <c r="H202" s="5">
        <v>417</v>
      </c>
      <c r="I202" s="15">
        <v>895</v>
      </c>
      <c r="J202" s="86">
        <v>885</v>
      </c>
      <c r="K202" s="111">
        <v>885</v>
      </c>
      <c r="L202" s="2"/>
    </row>
    <row r="203" spans="1:17" x14ac:dyDescent="0.2">
      <c r="A203" s="10" t="s">
        <v>102</v>
      </c>
      <c r="C203" s="4">
        <v>2060</v>
      </c>
      <c r="D203" s="5">
        <v>2290</v>
      </c>
      <c r="E203" s="4">
        <v>216067</v>
      </c>
      <c r="F203" s="98"/>
      <c r="G203" s="4">
        <v>13</v>
      </c>
      <c r="H203" s="5">
        <v>52</v>
      </c>
      <c r="I203" s="15">
        <v>825</v>
      </c>
      <c r="J203" s="86">
        <v>875</v>
      </c>
      <c r="K203" s="111">
        <v>875</v>
      </c>
      <c r="L203" s="2"/>
    </row>
    <row r="204" spans="1:17" x14ac:dyDescent="0.2">
      <c r="A204" s="10" t="s">
        <v>259</v>
      </c>
      <c r="C204" s="4">
        <v>1111</v>
      </c>
      <c r="D204" s="5">
        <v>1371</v>
      </c>
      <c r="E204" s="4">
        <v>13506</v>
      </c>
      <c r="F204" s="98"/>
      <c r="G204" s="4">
        <v>33</v>
      </c>
      <c r="H204" s="5">
        <v>73</v>
      </c>
      <c r="I204" s="15">
        <v>999</v>
      </c>
      <c r="J204" s="86">
        <v>999</v>
      </c>
      <c r="K204" s="111">
        <v>999</v>
      </c>
      <c r="L204" s="2"/>
    </row>
    <row r="205" spans="1:17" s="19" customFormat="1" x14ac:dyDescent="0.2">
      <c r="A205" s="10" t="s">
        <v>103</v>
      </c>
      <c r="B205" s="8"/>
      <c r="C205" s="7">
        <v>2067</v>
      </c>
      <c r="D205" s="5">
        <v>2332</v>
      </c>
      <c r="E205" s="7">
        <v>129831</v>
      </c>
      <c r="F205" s="98"/>
      <c r="G205" s="7">
        <v>0</v>
      </c>
      <c r="H205" s="5">
        <v>0</v>
      </c>
      <c r="I205" s="15">
        <v>715</v>
      </c>
      <c r="J205" s="86">
        <v>745</v>
      </c>
      <c r="K205" s="111">
        <v>745</v>
      </c>
    </row>
    <row r="206" spans="1:17" s="19" customFormat="1" x14ac:dyDescent="0.2">
      <c r="A206" s="14" t="s">
        <v>104</v>
      </c>
      <c r="B206" s="11"/>
      <c r="C206" s="7">
        <v>1122</v>
      </c>
      <c r="D206" s="71">
        <v>1278</v>
      </c>
      <c r="E206" s="7">
        <v>76297</v>
      </c>
      <c r="F206" s="106"/>
      <c r="G206" s="104" t="s">
        <v>308</v>
      </c>
      <c r="H206" s="9">
        <v>20</v>
      </c>
      <c r="I206" s="82">
        <v>704</v>
      </c>
      <c r="J206" s="78">
        <v>729</v>
      </c>
      <c r="K206" s="102">
        <v>729</v>
      </c>
    </row>
    <row r="207" spans="1:17" s="19" customFormat="1" x14ac:dyDescent="0.2">
      <c r="A207" s="14" t="s">
        <v>315</v>
      </c>
      <c r="B207" s="11"/>
      <c r="C207" s="7">
        <v>1915</v>
      </c>
      <c r="D207" s="9">
        <v>2179</v>
      </c>
      <c r="E207" s="7">
        <v>262493</v>
      </c>
      <c r="F207" s="104"/>
      <c r="G207" s="7">
        <v>87</v>
      </c>
      <c r="H207" s="9">
        <v>183</v>
      </c>
      <c r="I207" s="82">
        <v>780</v>
      </c>
      <c r="J207" s="78">
        <v>795</v>
      </c>
      <c r="K207" s="102">
        <v>795</v>
      </c>
    </row>
    <row r="208" spans="1:17" x14ac:dyDescent="0.2">
      <c r="A208" s="14" t="s">
        <v>105</v>
      </c>
      <c r="B208" s="11"/>
      <c r="C208" s="7">
        <v>412</v>
      </c>
      <c r="D208" s="71">
        <v>429</v>
      </c>
      <c r="E208" s="7">
        <v>31093</v>
      </c>
      <c r="F208" s="7"/>
      <c r="G208" s="7">
        <v>19</v>
      </c>
      <c r="H208" s="9">
        <v>17</v>
      </c>
      <c r="I208" s="82">
        <v>754</v>
      </c>
      <c r="J208" s="78">
        <v>754</v>
      </c>
      <c r="K208" s="102">
        <v>754</v>
      </c>
      <c r="L208" s="2"/>
    </row>
    <row r="209" spans="1:13" s="19" customFormat="1" x14ac:dyDescent="0.2">
      <c r="A209" s="10" t="s">
        <v>106</v>
      </c>
      <c r="B209" s="8"/>
      <c r="C209" s="4">
        <v>1656</v>
      </c>
      <c r="D209" s="5">
        <v>1897</v>
      </c>
      <c r="E209" s="4">
        <v>102851</v>
      </c>
      <c r="F209" s="98"/>
      <c r="G209" s="4">
        <v>17</v>
      </c>
      <c r="H209" s="5">
        <v>30</v>
      </c>
      <c r="I209" s="15">
        <v>732</v>
      </c>
      <c r="J209" s="86">
        <v>732</v>
      </c>
      <c r="K209" s="111">
        <v>732</v>
      </c>
    </row>
    <row r="210" spans="1:13" s="19" customFormat="1" x14ac:dyDescent="0.2">
      <c r="A210" s="14" t="s">
        <v>281</v>
      </c>
      <c r="B210" s="11"/>
      <c r="C210" s="7">
        <v>633</v>
      </c>
      <c r="D210" s="9">
        <v>703</v>
      </c>
      <c r="E210" s="7">
        <v>58308</v>
      </c>
      <c r="F210" s="106"/>
      <c r="G210" s="7">
        <v>2</v>
      </c>
      <c r="H210" s="9">
        <v>13</v>
      </c>
      <c r="I210" s="82">
        <v>778</v>
      </c>
      <c r="J210" s="78">
        <v>778</v>
      </c>
      <c r="K210" s="102">
        <v>778</v>
      </c>
    </row>
    <row r="211" spans="1:13" s="19" customFormat="1" x14ac:dyDescent="0.2">
      <c r="A211" s="14" t="s">
        <v>107</v>
      </c>
      <c r="B211" s="11"/>
      <c r="C211" s="7">
        <v>1115</v>
      </c>
      <c r="D211" s="71">
        <v>1435</v>
      </c>
      <c r="E211" s="7">
        <v>119969</v>
      </c>
      <c r="F211" s="106"/>
      <c r="G211" s="7">
        <v>36</v>
      </c>
      <c r="H211" s="9">
        <v>91</v>
      </c>
      <c r="I211" s="82">
        <v>754</v>
      </c>
      <c r="J211" s="78">
        <v>754</v>
      </c>
      <c r="K211" s="102">
        <v>754</v>
      </c>
    </row>
    <row r="212" spans="1:13" s="14" customFormat="1" x14ac:dyDescent="0.2">
      <c r="A212" s="14" t="s">
        <v>108</v>
      </c>
      <c r="B212" s="11"/>
      <c r="C212" s="7">
        <v>1104</v>
      </c>
      <c r="D212" s="9">
        <v>1472</v>
      </c>
      <c r="E212" s="7">
        <v>70772</v>
      </c>
      <c r="F212" s="106"/>
      <c r="G212" s="7">
        <v>8</v>
      </c>
      <c r="H212" s="9">
        <v>15</v>
      </c>
      <c r="I212" s="82">
        <v>778</v>
      </c>
      <c r="J212" s="78">
        <v>778</v>
      </c>
      <c r="K212" s="102">
        <v>778</v>
      </c>
    </row>
    <row r="213" spans="1:13" x14ac:dyDescent="0.2">
      <c r="A213" s="14" t="s">
        <v>109</v>
      </c>
      <c r="B213" s="11"/>
      <c r="C213" s="7">
        <v>2628</v>
      </c>
      <c r="D213" s="9">
        <v>3146</v>
      </c>
      <c r="E213" s="7">
        <v>174574</v>
      </c>
      <c r="F213" s="106"/>
      <c r="G213" s="7">
        <v>114</v>
      </c>
      <c r="H213" s="9">
        <v>226</v>
      </c>
      <c r="I213" s="82">
        <v>675</v>
      </c>
      <c r="J213" s="78">
        <v>675</v>
      </c>
      <c r="K213" s="102">
        <f>SUM(J213,49)</f>
        <v>724</v>
      </c>
      <c r="L213" s="2"/>
    </row>
    <row r="214" spans="1:13" ht="12.75" customHeight="1" x14ac:dyDescent="0.2">
      <c r="A214" s="10" t="s">
        <v>110</v>
      </c>
      <c r="C214" s="4">
        <v>1231</v>
      </c>
      <c r="D214" s="5">
        <v>1313</v>
      </c>
      <c r="E214" s="4">
        <v>76514</v>
      </c>
      <c r="F214" s="47">
        <f>SUM(D201:D214)</f>
        <v>23502</v>
      </c>
      <c r="G214" s="104" t="s">
        <v>308</v>
      </c>
      <c r="H214" s="5">
        <v>54</v>
      </c>
      <c r="I214" s="15">
        <v>731</v>
      </c>
      <c r="J214" s="86">
        <v>731</v>
      </c>
      <c r="K214" s="111">
        <v>731</v>
      </c>
      <c r="L214" s="2"/>
    </row>
    <row r="215" spans="1:13" ht="45" x14ac:dyDescent="0.2">
      <c r="A215" s="91" t="s">
        <v>0</v>
      </c>
      <c r="B215" s="92"/>
      <c r="C215" s="93" t="s">
        <v>329</v>
      </c>
      <c r="D215" s="94" t="s">
        <v>359</v>
      </c>
      <c r="E215" s="93" t="s">
        <v>1</v>
      </c>
      <c r="F215" s="93" t="s">
        <v>361</v>
      </c>
      <c r="G215" s="93" t="s">
        <v>360</v>
      </c>
      <c r="H215" s="156" t="s">
        <v>380</v>
      </c>
      <c r="I215" s="120" t="s">
        <v>376</v>
      </c>
      <c r="J215" s="130" t="s">
        <v>377</v>
      </c>
      <c r="K215" s="97" t="s">
        <v>257</v>
      </c>
      <c r="L215" s="2"/>
    </row>
    <row r="216" spans="1:13" s="14" customFormat="1" x14ac:dyDescent="0.2">
      <c r="A216" s="100" t="s">
        <v>111</v>
      </c>
      <c r="B216" s="101"/>
      <c r="C216" s="4"/>
      <c r="D216" s="5"/>
      <c r="E216" s="4"/>
      <c r="F216" s="98"/>
      <c r="G216" s="4"/>
      <c r="H216" s="5"/>
      <c r="I216" s="15"/>
      <c r="J216" s="15"/>
      <c r="K216" s="99"/>
    </row>
    <row r="217" spans="1:13" x14ac:dyDescent="0.2">
      <c r="A217" s="14" t="s">
        <v>112</v>
      </c>
      <c r="B217" s="11"/>
      <c r="C217" s="7">
        <v>3174</v>
      </c>
      <c r="D217" s="9">
        <v>3627</v>
      </c>
      <c r="E217" s="7">
        <v>199476</v>
      </c>
      <c r="F217" s="106"/>
      <c r="G217" s="7">
        <v>50</v>
      </c>
      <c r="H217" s="9">
        <v>28</v>
      </c>
      <c r="I217" s="82">
        <v>770</v>
      </c>
      <c r="J217" s="78">
        <v>800</v>
      </c>
      <c r="K217" s="102">
        <v>800</v>
      </c>
      <c r="L217" s="2"/>
    </row>
    <row r="218" spans="1:13" x14ac:dyDescent="0.2">
      <c r="A218" s="10" t="s">
        <v>113</v>
      </c>
      <c r="C218" s="4">
        <v>1922</v>
      </c>
      <c r="D218" s="5">
        <v>2356</v>
      </c>
      <c r="E218" s="4">
        <v>195055</v>
      </c>
      <c r="F218" s="98"/>
      <c r="G218" s="104" t="s">
        <v>338</v>
      </c>
      <c r="H218" s="5">
        <v>18</v>
      </c>
      <c r="I218" s="15">
        <v>871</v>
      </c>
      <c r="J218" s="86">
        <v>871</v>
      </c>
      <c r="K218" s="111">
        <v>871</v>
      </c>
      <c r="L218" s="2"/>
    </row>
    <row r="219" spans="1:13" x14ac:dyDescent="0.2">
      <c r="A219" s="10" t="s">
        <v>114</v>
      </c>
      <c r="C219" s="4">
        <v>2344</v>
      </c>
      <c r="D219" s="5">
        <v>2769</v>
      </c>
      <c r="E219" s="4">
        <v>102316</v>
      </c>
      <c r="F219" s="76"/>
      <c r="G219" s="104" t="s">
        <v>338</v>
      </c>
      <c r="H219" s="5">
        <v>0</v>
      </c>
      <c r="I219" s="15">
        <v>871</v>
      </c>
      <c r="J219" s="86">
        <v>871</v>
      </c>
      <c r="K219" s="111">
        <v>871</v>
      </c>
      <c r="L219" s="2"/>
    </row>
    <row r="220" spans="1:13" x14ac:dyDescent="0.2">
      <c r="A220" s="10" t="s">
        <v>115</v>
      </c>
      <c r="C220" s="4">
        <v>2459</v>
      </c>
      <c r="D220" s="5">
        <v>2604</v>
      </c>
      <c r="E220" s="4">
        <v>102558</v>
      </c>
      <c r="F220" s="98"/>
      <c r="G220" s="4">
        <v>40</v>
      </c>
      <c r="H220" s="5">
        <v>109</v>
      </c>
      <c r="I220" s="15">
        <v>638</v>
      </c>
      <c r="J220" s="86">
        <v>638</v>
      </c>
      <c r="K220" s="111">
        <v>638</v>
      </c>
      <c r="L220" s="2"/>
    </row>
    <row r="221" spans="1:13" s="19" customFormat="1" x14ac:dyDescent="0.2">
      <c r="A221" s="10" t="s">
        <v>116</v>
      </c>
      <c r="B221" s="8"/>
      <c r="C221" s="4">
        <v>1189</v>
      </c>
      <c r="D221" s="6">
        <v>1274</v>
      </c>
      <c r="E221" s="4">
        <v>95626</v>
      </c>
      <c r="F221" s="98"/>
      <c r="G221" s="4">
        <v>15</v>
      </c>
      <c r="H221" s="5">
        <v>63</v>
      </c>
      <c r="I221" s="15">
        <v>855</v>
      </c>
      <c r="J221" s="86">
        <v>860</v>
      </c>
      <c r="K221" s="102">
        <f>SUM(J221,12)</f>
        <v>872</v>
      </c>
      <c r="M221" s="14"/>
    </row>
    <row r="222" spans="1:13" x14ac:dyDescent="0.2">
      <c r="A222" s="14" t="s">
        <v>117</v>
      </c>
      <c r="B222" s="11"/>
      <c r="C222" s="7">
        <v>1469</v>
      </c>
      <c r="D222" s="71">
        <v>1687</v>
      </c>
      <c r="E222" s="7">
        <v>78526</v>
      </c>
      <c r="F222" s="103">
        <f>SUM(D217:D222)</f>
        <v>14317</v>
      </c>
      <c r="G222" s="7">
        <v>10</v>
      </c>
      <c r="H222" s="9">
        <v>16</v>
      </c>
      <c r="I222" s="82">
        <v>855</v>
      </c>
      <c r="J222" s="78">
        <v>860</v>
      </c>
      <c r="K222" s="102">
        <f>SUM(J222,60)</f>
        <v>920</v>
      </c>
      <c r="L222" s="2"/>
    </row>
    <row r="223" spans="1:13" x14ac:dyDescent="0.2">
      <c r="C223" s="4"/>
      <c r="E223" s="126"/>
      <c r="F223" s="98"/>
      <c r="G223" s="4"/>
      <c r="H223" s="1"/>
      <c r="I223" s="15"/>
      <c r="K223" s="99"/>
      <c r="L223" s="2"/>
    </row>
    <row r="224" spans="1:13" x14ac:dyDescent="0.2">
      <c r="A224" s="100" t="s">
        <v>352</v>
      </c>
      <c r="B224" s="101"/>
      <c r="C224" s="4"/>
      <c r="E224" s="4"/>
      <c r="F224" s="98"/>
      <c r="G224" s="4"/>
      <c r="H224" s="1"/>
      <c r="I224" s="15"/>
      <c r="K224" s="99"/>
      <c r="L224" s="2"/>
    </row>
    <row r="225" spans="1:17" s="42" customFormat="1" x14ac:dyDescent="0.2">
      <c r="A225" s="10" t="s">
        <v>331</v>
      </c>
      <c r="B225" s="101"/>
      <c r="C225" s="4">
        <v>404</v>
      </c>
      <c r="D225" s="5">
        <v>1210</v>
      </c>
      <c r="E225" s="4">
        <v>1614</v>
      </c>
      <c r="F225" s="98"/>
      <c r="G225" s="4">
        <v>41</v>
      </c>
      <c r="H225" s="5">
        <v>401</v>
      </c>
      <c r="I225" s="15">
        <v>820</v>
      </c>
      <c r="J225" s="86">
        <v>840</v>
      </c>
      <c r="K225" s="102">
        <f>SUM(J225,30)</f>
        <v>870</v>
      </c>
      <c r="M225" s="19"/>
      <c r="N225" s="19"/>
      <c r="O225" s="19"/>
      <c r="P225" s="19"/>
      <c r="Q225" s="19"/>
    </row>
    <row r="226" spans="1:17" x14ac:dyDescent="0.2">
      <c r="A226" s="14" t="s">
        <v>356</v>
      </c>
      <c r="B226" s="11"/>
      <c r="C226" s="7">
        <v>822</v>
      </c>
      <c r="D226" s="9">
        <v>1016</v>
      </c>
      <c r="E226" s="7">
        <v>3444</v>
      </c>
      <c r="F226" s="106"/>
      <c r="G226" s="7">
        <v>39</v>
      </c>
      <c r="H226" s="9">
        <v>98</v>
      </c>
      <c r="I226" s="82">
        <v>980</v>
      </c>
      <c r="J226" s="78">
        <v>980</v>
      </c>
      <c r="K226" s="102">
        <v>980</v>
      </c>
      <c r="L226" s="2"/>
    </row>
    <row r="227" spans="1:17" x14ac:dyDescent="0.2">
      <c r="A227" s="10" t="s">
        <v>118</v>
      </c>
      <c r="C227" s="4">
        <v>1394</v>
      </c>
      <c r="D227" s="5">
        <v>1420</v>
      </c>
      <c r="E227" s="4">
        <v>80642</v>
      </c>
      <c r="F227" s="98"/>
      <c r="G227" s="4">
        <v>133</v>
      </c>
      <c r="H227" s="5">
        <v>195</v>
      </c>
      <c r="I227" s="15">
        <v>840</v>
      </c>
      <c r="J227" s="86">
        <v>840</v>
      </c>
      <c r="K227" s="102">
        <f>SUM(J227,62)</f>
        <v>902</v>
      </c>
      <c r="L227" s="2"/>
    </row>
    <row r="228" spans="1:17" x14ac:dyDescent="0.2">
      <c r="A228" s="10" t="s">
        <v>119</v>
      </c>
      <c r="C228" s="4">
        <v>1985</v>
      </c>
      <c r="D228" s="5">
        <v>2098</v>
      </c>
      <c r="E228" s="4">
        <v>70021</v>
      </c>
      <c r="F228" s="98"/>
      <c r="G228" s="4">
        <v>73</v>
      </c>
      <c r="H228" s="5">
        <v>130</v>
      </c>
      <c r="I228" s="15">
        <v>785.4</v>
      </c>
      <c r="J228" s="86">
        <v>799</v>
      </c>
      <c r="K228" s="102">
        <f>SUM(J228,29)</f>
        <v>828</v>
      </c>
      <c r="L228" s="2"/>
      <c r="M228" s="14"/>
    </row>
    <row r="229" spans="1:17" s="19" customFormat="1" x14ac:dyDescent="0.2">
      <c r="A229" s="10" t="s">
        <v>120</v>
      </c>
      <c r="B229" s="122"/>
      <c r="C229" s="4">
        <v>1210</v>
      </c>
      <c r="D229" s="5">
        <v>1054</v>
      </c>
      <c r="E229" s="7">
        <v>67584</v>
      </c>
      <c r="F229" s="76"/>
      <c r="G229" s="4">
        <v>107</v>
      </c>
      <c r="H229" s="5">
        <v>100</v>
      </c>
      <c r="I229" s="15">
        <v>1060</v>
      </c>
      <c r="J229" s="86">
        <v>1060</v>
      </c>
      <c r="K229" s="111">
        <v>1060</v>
      </c>
    </row>
    <row r="230" spans="1:17" x14ac:dyDescent="0.2">
      <c r="A230" s="14" t="s">
        <v>121</v>
      </c>
      <c r="B230" s="11"/>
      <c r="C230" s="7">
        <v>1719</v>
      </c>
      <c r="D230" s="9">
        <v>1822</v>
      </c>
      <c r="E230" s="7">
        <v>165708</v>
      </c>
      <c r="F230" s="103">
        <f>SUM(D225:D230)</f>
        <v>8620</v>
      </c>
      <c r="G230" s="7">
        <v>140</v>
      </c>
      <c r="H230" s="9">
        <v>67</v>
      </c>
      <c r="I230" s="82">
        <v>1060</v>
      </c>
      <c r="J230" s="78">
        <v>1060</v>
      </c>
      <c r="K230" s="102">
        <v>1060</v>
      </c>
      <c r="L230" s="2"/>
    </row>
    <row r="231" spans="1:17" x14ac:dyDescent="0.2">
      <c r="C231" s="4"/>
      <c r="E231" s="126"/>
      <c r="F231" s="98"/>
      <c r="G231" s="4"/>
      <c r="H231" s="1"/>
      <c r="I231" s="15"/>
      <c r="K231" s="99"/>
      <c r="L231" s="2"/>
    </row>
    <row r="232" spans="1:17" x14ac:dyDescent="0.2">
      <c r="A232" s="100" t="s">
        <v>299</v>
      </c>
      <c r="B232" s="101"/>
      <c r="C232" s="4"/>
      <c r="E232" s="4"/>
      <c r="F232" s="98"/>
      <c r="G232" s="4"/>
      <c r="H232" s="1"/>
      <c r="I232" s="15"/>
      <c r="K232" s="99"/>
      <c r="L232" s="2"/>
    </row>
    <row r="233" spans="1:17" s="19" customFormat="1" x14ac:dyDescent="0.2">
      <c r="A233" s="10" t="s">
        <v>122</v>
      </c>
      <c r="B233" s="8"/>
      <c r="C233" s="4">
        <v>1797</v>
      </c>
      <c r="D233" s="5">
        <v>1964</v>
      </c>
      <c r="E233" s="4">
        <v>138949</v>
      </c>
      <c r="F233" s="98"/>
      <c r="G233" s="4">
        <v>28</v>
      </c>
      <c r="H233" s="5">
        <v>39</v>
      </c>
      <c r="I233" s="15">
        <v>788</v>
      </c>
      <c r="J233" s="86">
        <v>878</v>
      </c>
      <c r="K233" s="15">
        <v>878</v>
      </c>
    </row>
    <row r="234" spans="1:17" x14ac:dyDescent="0.2">
      <c r="A234" s="14" t="s">
        <v>123</v>
      </c>
      <c r="B234" s="11"/>
      <c r="C234" s="7">
        <v>1699</v>
      </c>
      <c r="D234" s="9">
        <v>2042</v>
      </c>
      <c r="E234" s="7">
        <v>118146</v>
      </c>
      <c r="F234" s="7"/>
      <c r="G234" s="7">
        <v>92</v>
      </c>
      <c r="H234" s="9">
        <v>63</v>
      </c>
      <c r="I234" s="82">
        <v>1070</v>
      </c>
      <c r="J234" s="78">
        <v>1070</v>
      </c>
      <c r="K234" s="82">
        <v>1070</v>
      </c>
      <c r="L234" s="2"/>
    </row>
    <row r="235" spans="1:17" x14ac:dyDescent="0.2">
      <c r="A235" s="10" t="s">
        <v>325</v>
      </c>
      <c r="C235" s="4">
        <v>944</v>
      </c>
      <c r="D235" s="5">
        <v>1278</v>
      </c>
      <c r="E235" s="4">
        <v>3994</v>
      </c>
      <c r="F235" s="103">
        <f>SUM(D233:D235)</f>
        <v>5284</v>
      </c>
      <c r="G235" s="4">
        <v>54</v>
      </c>
      <c r="H235" s="5">
        <v>64</v>
      </c>
      <c r="I235" s="15">
        <v>899</v>
      </c>
      <c r="J235" s="86">
        <v>899</v>
      </c>
      <c r="K235" s="15">
        <v>899</v>
      </c>
      <c r="L235" s="2"/>
    </row>
    <row r="236" spans="1:17" x14ac:dyDescent="0.2">
      <c r="C236" s="4"/>
      <c r="E236" s="118"/>
      <c r="F236" s="98"/>
      <c r="G236" s="4"/>
      <c r="H236" s="1"/>
      <c r="I236" s="15"/>
      <c r="K236" s="99"/>
      <c r="L236" s="2"/>
    </row>
    <row r="237" spans="1:17" x14ac:dyDescent="0.2">
      <c r="A237" s="100" t="s">
        <v>124</v>
      </c>
      <c r="B237" s="101"/>
      <c r="C237" s="4"/>
      <c r="E237" s="4"/>
      <c r="F237" s="98"/>
      <c r="G237" s="4"/>
      <c r="H237" s="1"/>
      <c r="I237" s="15"/>
      <c r="K237" s="99"/>
      <c r="L237" s="2"/>
    </row>
    <row r="238" spans="1:17" x14ac:dyDescent="0.2">
      <c r="A238" s="10" t="s">
        <v>125</v>
      </c>
      <c r="C238" s="4">
        <v>1544</v>
      </c>
      <c r="D238" s="5">
        <v>1734</v>
      </c>
      <c r="E238" s="4">
        <v>84156</v>
      </c>
      <c r="F238" s="47">
        <f>SUM(D238)</f>
        <v>1734</v>
      </c>
      <c r="G238" s="104" t="s">
        <v>308</v>
      </c>
      <c r="H238" s="5">
        <v>0</v>
      </c>
      <c r="I238" s="15">
        <v>800</v>
      </c>
      <c r="J238" s="86">
        <v>820</v>
      </c>
      <c r="K238" s="102">
        <f>SUM(J238,171)</f>
        <v>991</v>
      </c>
      <c r="L238" s="2"/>
    </row>
    <row r="239" spans="1:17" x14ac:dyDescent="0.2">
      <c r="C239" s="4"/>
      <c r="E239" s="118"/>
      <c r="F239" s="98"/>
      <c r="G239" s="4"/>
      <c r="H239" s="5"/>
      <c r="I239" s="15"/>
      <c r="K239" s="99"/>
      <c r="L239" s="2"/>
    </row>
    <row r="240" spans="1:17" x14ac:dyDescent="0.2">
      <c r="A240" s="100" t="s">
        <v>353</v>
      </c>
      <c r="B240" s="101"/>
      <c r="C240" s="4"/>
      <c r="E240" s="4"/>
      <c r="F240" s="98"/>
      <c r="G240" s="4"/>
      <c r="H240" s="5"/>
      <c r="I240" s="15"/>
      <c r="K240" s="99"/>
      <c r="L240" s="2"/>
    </row>
    <row r="241" spans="1:12" x14ac:dyDescent="0.2">
      <c r="A241" s="10" t="s">
        <v>365</v>
      </c>
      <c r="C241" s="4">
        <v>757</v>
      </c>
      <c r="D241" s="5">
        <v>821</v>
      </c>
      <c r="E241" s="4">
        <v>1812</v>
      </c>
      <c r="F241" s="98"/>
      <c r="G241" s="4">
        <v>10</v>
      </c>
      <c r="H241" s="5">
        <v>42</v>
      </c>
      <c r="I241" s="15">
        <v>820</v>
      </c>
      <c r="J241" s="86">
        <v>820</v>
      </c>
      <c r="K241" s="111">
        <v>820</v>
      </c>
      <c r="L241" s="2"/>
    </row>
    <row r="242" spans="1:12" x14ac:dyDescent="0.2">
      <c r="A242" s="10" t="s">
        <v>126</v>
      </c>
      <c r="C242" s="4">
        <v>2530</v>
      </c>
      <c r="D242" s="5">
        <v>2703</v>
      </c>
      <c r="E242" s="4">
        <v>112203</v>
      </c>
      <c r="F242" s="98"/>
      <c r="G242" s="4">
        <v>5</v>
      </c>
      <c r="H242" s="5">
        <v>39</v>
      </c>
      <c r="I242" s="15">
        <v>730</v>
      </c>
      <c r="J242" s="86">
        <v>730</v>
      </c>
      <c r="K242" s="111">
        <v>730</v>
      </c>
      <c r="L242" s="2"/>
    </row>
    <row r="243" spans="1:12" s="19" customFormat="1" x14ac:dyDescent="0.2">
      <c r="A243" s="10" t="s">
        <v>336</v>
      </c>
      <c r="B243" s="8"/>
      <c r="C243" s="4">
        <v>1444</v>
      </c>
      <c r="D243" s="5">
        <v>1648</v>
      </c>
      <c r="E243" s="4">
        <v>5461</v>
      </c>
      <c r="F243" s="98"/>
      <c r="G243" s="4">
        <v>45</v>
      </c>
      <c r="H243" s="5">
        <v>157</v>
      </c>
      <c r="I243" s="15">
        <v>770</v>
      </c>
      <c r="J243" s="86">
        <v>770</v>
      </c>
      <c r="K243" s="111">
        <v>770</v>
      </c>
    </row>
    <row r="244" spans="1:12" x14ac:dyDescent="0.2">
      <c r="A244" s="14" t="s">
        <v>127</v>
      </c>
      <c r="B244" s="11"/>
      <c r="C244" s="7">
        <v>2227</v>
      </c>
      <c r="D244" s="9">
        <v>2532</v>
      </c>
      <c r="E244" s="7">
        <v>148976</v>
      </c>
      <c r="F244" s="104"/>
      <c r="G244" s="104" t="s">
        <v>308</v>
      </c>
      <c r="H244" s="9">
        <v>92</v>
      </c>
      <c r="I244" s="82">
        <v>738.5</v>
      </c>
      <c r="J244" s="78">
        <v>817</v>
      </c>
      <c r="K244" s="102">
        <f>SUM(J244,46)</f>
        <v>863</v>
      </c>
      <c r="L244" s="2"/>
    </row>
    <row r="245" spans="1:12" x14ac:dyDescent="0.2">
      <c r="A245" s="10" t="s">
        <v>128</v>
      </c>
      <c r="C245" s="4">
        <v>1753</v>
      </c>
      <c r="D245" s="5">
        <v>1913</v>
      </c>
      <c r="E245" s="4">
        <v>233468</v>
      </c>
      <c r="F245" s="98"/>
      <c r="G245" s="4">
        <v>47</v>
      </c>
      <c r="H245" s="5">
        <v>29</v>
      </c>
      <c r="I245" s="15">
        <v>680</v>
      </c>
      <c r="J245" s="86">
        <v>700</v>
      </c>
      <c r="K245" s="111">
        <f>SUM(J245,21)</f>
        <v>721</v>
      </c>
      <c r="L245" s="2"/>
    </row>
    <row r="246" spans="1:12" x14ac:dyDescent="0.2">
      <c r="A246" s="14" t="s">
        <v>341</v>
      </c>
      <c r="C246" s="4">
        <v>469</v>
      </c>
      <c r="D246" s="5">
        <v>1152</v>
      </c>
      <c r="E246" s="4">
        <v>1621</v>
      </c>
      <c r="F246" s="98"/>
      <c r="G246" s="4">
        <v>248</v>
      </c>
      <c r="H246" s="5">
        <v>721</v>
      </c>
      <c r="I246" s="15">
        <v>795</v>
      </c>
      <c r="J246" s="86">
        <v>815</v>
      </c>
      <c r="K246" s="111">
        <v>815</v>
      </c>
      <c r="L246" s="2"/>
    </row>
    <row r="247" spans="1:12" x14ac:dyDescent="0.2">
      <c r="A247" s="14" t="s">
        <v>249</v>
      </c>
      <c r="C247" s="4">
        <v>735</v>
      </c>
      <c r="D247" s="5">
        <v>857</v>
      </c>
      <c r="E247" s="4">
        <v>14776</v>
      </c>
      <c r="F247" s="47">
        <f>SUM(D241:D247)</f>
        <v>11626</v>
      </c>
      <c r="G247" s="4">
        <v>47</v>
      </c>
      <c r="H247" s="5">
        <v>112</v>
      </c>
      <c r="I247" s="15">
        <v>999</v>
      </c>
      <c r="J247" s="86">
        <v>999</v>
      </c>
      <c r="K247" s="111">
        <v>999</v>
      </c>
    </row>
    <row r="248" spans="1:12" x14ac:dyDescent="0.2">
      <c r="C248" s="4"/>
      <c r="E248" s="131"/>
      <c r="H248" s="1"/>
      <c r="I248" s="15"/>
      <c r="L248" s="2"/>
    </row>
    <row r="249" spans="1:12" x14ac:dyDescent="0.2">
      <c r="A249" s="100" t="s">
        <v>366</v>
      </c>
      <c r="B249" s="101"/>
      <c r="C249" s="4"/>
      <c r="E249" s="4"/>
      <c r="F249" s="98"/>
      <c r="G249" s="4"/>
      <c r="H249" s="1"/>
      <c r="I249" s="15"/>
      <c r="K249" s="99"/>
      <c r="L249" s="2"/>
    </row>
    <row r="250" spans="1:12" x14ac:dyDescent="0.2">
      <c r="A250" s="10" t="s">
        <v>287</v>
      </c>
      <c r="B250" s="119" t="s">
        <v>358</v>
      </c>
      <c r="C250" s="132">
        <v>1555</v>
      </c>
      <c r="D250" s="5">
        <v>1725</v>
      </c>
      <c r="E250" s="4">
        <v>8621</v>
      </c>
      <c r="F250" s="98"/>
      <c r="G250" s="4">
        <v>325</v>
      </c>
      <c r="H250" s="5">
        <v>382</v>
      </c>
      <c r="I250" s="15">
        <v>1015</v>
      </c>
      <c r="J250" s="86">
        <v>1040</v>
      </c>
      <c r="K250" s="102">
        <f>SUM(J250,55)</f>
        <v>1095</v>
      </c>
      <c r="L250" s="2"/>
    </row>
    <row r="251" spans="1:12" x14ac:dyDescent="0.2">
      <c r="A251" s="10" t="s">
        <v>129</v>
      </c>
      <c r="C251" s="4">
        <v>1077</v>
      </c>
      <c r="D251" s="5">
        <v>1281</v>
      </c>
      <c r="E251" s="4">
        <v>18720</v>
      </c>
      <c r="F251" s="98"/>
      <c r="G251" s="4">
        <v>148</v>
      </c>
      <c r="H251" s="5">
        <v>136</v>
      </c>
      <c r="I251" s="15">
        <v>895</v>
      </c>
      <c r="J251" s="86">
        <v>915</v>
      </c>
      <c r="K251" s="111">
        <v>915</v>
      </c>
      <c r="L251" s="2"/>
    </row>
    <row r="252" spans="1:12" s="19" customFormat="1" x14ac:dyDescent="0.2">
      <c r="A252" s="10" t="s">
        <v>367</v>
      </c>
      <c r="B252" s="8"/>
      <c r="C252" s="4">
        <v>0</v>
      </c>
      <c r="D252" s="5">
        <v>149</v>
      </c>
      <c r="E252" s="4">
        <v>149</v>
      </c>
      <c r="F252" s="98"/>
      <c r="G252" s="4">
        <v>0</v>
      </c>
      <c r="H252" s="5">
        <v>45</v>
      </c>
      <c r="I252" s="111" t="s">
        <v>378</v>
      </c>
      <c r="J252" s="86">
        <v>1040</v>
      </c>
      <c r="K252" s="102">
        <f>SUM(J252,55)</f>
        <v>1095</v>
      </c>
    </row>
    <row r="253" spans="1:12" x14ac:dyDescent="0.2">
      <c r="A253" s="14" t="s">
        <v>130</v>
      </c>
      <c r="B253" s="11"/>
      <c r="C253" s="7">
        <v>1583</v>
      </c>
      <c r="D253" s="9">
        <v>1759</v>
      </c>
      <c r="E253" s="7">
        <v>176737</v>
      </c>
      <c r="F253" s="103">
        <f>SUM(D250:D253)</f>
        <v>4914</v>
      </c>
      <c r="G253" s="7">
        <v>106</v>
      </c>
      <c r="H253" s="9">
        <v>169</v>
      </c>
      <c r="I253" s="82">
        <v>1070</v>
      </c>
      <c r="J253" s="78">
        <v>1070</v>
      </c>
      <c r="K253" s="102">
        <v>1070</v>
      </c>
      <c r="L253" s="2"/>
    </row>
    <row r="254" spans="1:12" x14ac:dyDescent="0.2">
      <c r="C254" s="4"/>
      <c r="E254" s="118"/>
      <c r="F254" s="98"/>
      <c r="G254" s="4"/>
      <c r="H254" s="1"/>
      <c r="I254" s="15"/>
      <c r="K254" s="99"/>
      <c r="L254" s="2"/>
    </row>
    <row r="255" spans="1:12" s="19" customFormat="1" x14ac:dyDescent="0.2">
      <c r="A255" s="100" t="s">
        <v>131</v>
      </c>
      <c r="B255" s="101"/>
      <c r="C255" s="4"/>
      <c r="D255" s="5"/>
      <c r="E255" s="4"/>
      <c r="F255" s="98"/>
      <c r="G255" s="4"/>
      <c r="H255" s="1"/>
      <c r="I255" s="15"/>
      <c r="J255" s="15"/>
      <c r="K255" s="99"/>
    </row>
    <row r="256" spans="1:12" x14ac:dyDescent="0.2">
      <c r="A256" s="14" t="s">
        <v>132</v>
      </c>
      <c r="B256" s="11"/>
      <c r="C256" s="7">
        <v>1967</v>
      </c>
      <c r="D256" s="9">
        <v>2101</v>
      </c>
      <c r="E256" s="7">
        <v>116412</v>
      </c>
      <c r="F256" s="104"/>
      <c r="G256" s="7">
        <v>80</v>
      </c>
      <c r="H256" s="9">
        <v>146</v>
      </c>
      <c r="I256" s="82">
        <v>766</v>
      </c>
      <c r="J256" s="78">
        <v>766</v>
      </c>
      <c r="K256" s="82">
        <v>766</v>
      </c>
      <c r="L256" s="2"/>
    </row>
    <row r="257" spans="1:17" x14ac:dyDescent="0.2">
      <c r="A257" s="10" t="s">
        <v>243</v>
      </c>
      <c r="C257" s="4">
        <v>1605</v>
      </c>
      <c r="D257" s="5">
        <v>2020</v>
      </c>
      <c r="E257" s="4">
        <v>25654</v>
      </c>
      <c r="F257" s="47">
        <f>SUM(D256:D257)</f>
        <v>4121</v>
      </c>
      <c r="G257" s="4">
        <v>88</v>
      </c>
      <c r="H257" s="5">
        <v>178</v>
      </c>
      <c r="I257" s="15">
        <v>924</v>
      </c>
      <c r="J257" s="86">
        <v>924</v>
      </c>
      <c r="K257" s="15">
        <v>924</v>
      </c>
    </row>
    <row r="258" spans="1:17" x14ac:dyDescent="0.2">
      <c r="C258" s="10"/>
      <c r="E258" s="131"/>
      <c r="H258" s="1"/>
      <c r="I258" s="16"/>
      <c r="L258" s="2"/>
    </row>
    <row r="259" spans="1:17" s="32" customFormat="1" x14ac:dyDescent="0.2">
      <c r="A259" s="100" t="s">
        <v>278</v>
      </c>
      <c r="B259" s="101"/>
      <c r="C259" s="4"/>
      <c r="D259" s="5"/>
      <c r="E259" s="4"/>
      <c r="F259" s="98"/>
      <c r="G259" s="4"/>
      <c r="H259" s="1"/>
      <c r="I259" s="15"/>
      <c r="J259" s="15"/>
      <c r="K259" s="99"/>
      <c r="M259" s="50"/>
      <c r="N259" s="50"/>
      <c r="O259" s="50"/>
      <c r="P259" s="50"/>
      <c r="Q259" s="50"/>
    </row>
    <row r="260" spans="1:17" s="32" customFormat="1" x14ac:dyDescent="0.2">
      <c r="A260" s="10" t="s">
        <v>2</v>
      </c>
      <c r="B260" s="8"/>
      <c r="C260" s="4">
        <v>1474</v>
      </c>
      <c r="D260" s="5">
        <v>1666</v>
      </c>
      <c r="E260" s="4">
        <v>134688</v>
      </c>
      <c r="F260" s="98"/>
      <c r="G260" s="4">
        <v>16</v>
      </c>
      <c r="H260" s="5">
        <v>31</v>
      </c>
      <c r="I260" s="15">
        <v>934</v>
      </c>
      <c r="J260" s="86">
        <v>953</v>
      </c>
      <c r="K260" s="111">
        <v>953</v>
      </c>
      <c r="M260" s="50"/>
      <c r="N260" s="50"/>
      <c r="O260" s="50"/>
      <c r="P260" s="50"/>
      <c r="Q260" s="50"/>
    </row>
    <row r="261" spans="1:17" s="32" customFormat="1" x14ac:dyDescent="0.2">
      <c r="A261" s="10" t="s">
        <v>279</v>
      </c>
      <c r="B261" s="8"/>
      <c r="C261" s="76">
        <v>830</v>
      </c>
      <c r="D261" s="5">
        <v>935</v>
      </c>
      <c r="E261" s="76">
        <v>7242</v>
      </c>
      <c r="F261" s="98"/>
      <c r="G261" s="4">
        <v>34</v>
      </c>
      <c r="H261" s="5">
        <v>43</v>
      </c>
      <c r="I261" s="15">
        <v>909</v>
      </c>
      <c r="J261" s="86">
        <v>909</v>
      </c>
      <c r="K261" s="102">
        <f>SUM(J261,25)</f>
        <v>934</v>
      </c>
      <c r="M261" s="50"/>
      <c r="N261" s="50"/>
      <c r="O261" s="50"/>
      <c r="P261" s="50"/>
      <c r="Q261" s="50"/>
    </row>
    <row r="262" spans="1:17" s="19" customFormat="1" x14ac:dyDescent="0.2">
      <c r="A262" s="10" t="s">
        <v>291</v>
      </c>
      <c r="B262" s="8"/>
      <c r="C262" s="76">
        <v>1063</v>
      </c>
      <c r="D262" s="5">
        <v>1348</v>
      </c>
      <c r="E262" s="76">
        <v>6948</v>
      </c>
      <c r="F262" s="98"/>
      <c r="G262" s="4">
        <v>89</v>
      </c>
      <c r="H262" s="5">
        <v>249</v>
      </c>
      <c r="I262" s="15">
        <v>875</v>
      </c>
      <c r="J262" s="86">
        <v>875</v>
      </c>
      <c r="K262" s="111">
        <v>875</v>
      </c>
      <c r="M262" s="7"/>
      <c r="N262" s="14"/>
      <c r="O262" s="14"/>
      <c r="P262" s="14"/>
    </row>
    <row r="263" spans="1:17" s="32" customFormat="1" x14ac:dyDescent="0.2">
      <c r="A263" s="14" t="s">
        <v>133</v>
      </c>
      <c r="B263" s="133"/>
      <c r="C263" s="7">
        <v>1960</v>
      </c>
      <c r="D263" s="9">
        <v>2343</v>
      </c>
      <c r="E263" s="104">
        <v>113025</v>
      </c>
      <c r="F263" s="104"/>
      <c r="G263" s="104" t="s">
        <v>308</v>
      </c>
      <c r="H263" s="9">
        <v>363</v>
      </c>
      <c r="I263" s="82">
        <v>795</v>
      </c>
      <c r="J263" s="78">
        <v>820</v>
      </c>
      <c r="K263" s="102">
        <v>820</v>
      </c>
      <c r="M263" s="50"/>
      <c r="N263" s="50"/>
      <c r="O263" s="50"/>
      <c r="P263" s="50"/>
      <c r="Q263" s="50"/>
    </row>
    <row r="264" spans="1:17" x14ac:dyDescent="0.2">
      <c r="A264" s="10" t="s">
        <v>271</v>
      </c>
      <c r="C264" s="7">
        <v>1400</v>
      </c>
      <c r="D264" s="5">
        <v>1611</v>
      </c>
      <c r="E264" s="4">
        <v>75099</v>
      </c>
      <c r="F264" s="4"/>
      <c r="G264" s="4">
        <v>145</v>
      </c>
      <c r="H264" s="5">
        <v>282</v>
      </c>
      <c r="I264" s="15">
        <v>978</v>
      </c>
      <c r="J264" s="86">
        <v>978</v>
      </c>
      <c r="K264" s="102">
        <f>SUM(J264,25)</f>
        <v>1003</v>
      </c>
      <c r="L264" s="2"/>
    </row>
    <row r="265" spans="1:17" ht="11.25" customHeight="1" x14ac:dyDescent="0.2">
      <c r="A265" s="10" t="s">
        <v>134</v>
      </c>
      <c r="C265" s="4">
        <v>1623</v>
      </c>
      <c r="D265" s="5">
        <v>1673</v>
      </c>
      <c r="E265" s="4">
        <v>70521</v>
      </c>
      <c r="F265" s="47">
        <f>SUM(D260:D265)</f>
        <v>9576</v>
      </c>
      <c r="G265" s="104" t="s">
        <v>308</v>
      </c>
      <c r="H265" s="5">
        <v>184</v>
      </c>
      <c r="I265" s="15">
        <v>765</v>
      </c>
      <c r="J265" s="86">
        <v>780</v>
      </c>
      <c r="K265" s="102">
        <f>SUM(J265,50)</f>
        <v>830</v>
      </c>
      <c r="L265" s="2"/>
    </row>
    <row r="266" spans="1:17" x14ac:dyDescent="0.2">
      <c r="A266" s="8"/>
      <c r="C266" s="4"/>
      <c r="E266" s="118"/>
      <c r="F266" s="98"/>
      <c r="G266" s="4"/>
      <c r="H266" s="1"/>
      <c r="I266" s="15"/>
      <c r="K266" s="99"/>
      <c r="L266" s="2"/>
    </row>
    <row r="267" spans="1:17" x14ac:dyDescent="0.2">
      <c r="A267" s="100" t="s">
        <v>373</v>
      </c>
      <c r="B267" s="101"/>
      <c r="C267" s="4"/>
      <c r="E267" s="4"/>
      <c r="F267" s="98"/>
      <c r="G267" s="4"/>
      <c r="H267" s="1"/>
      <c r="I267" s="15"/>
      <c r="K267" s="99"/>
      <c r="L267" s="2"/>
    </row>
    <row r="268" spans="1:17" x14ac:dyDescent="0.2">
      <c r="A268" s="10" t="s">
        <v>135</v>
      </c>
      <c r="B268" s="122" t="s">
        <v>358</v>
      </c>
      <c r="C268" s="134">
        <v>2208</v>
      </c>
      <c r="D268" s="5">
        <v>3063</v>
      </c>
      <c r="E268" s="4">
        <v>62962</v>
      </c>
      <c r="F268" s="98"/>
      <c r="G268" s="7">
        <v>563</v>
      </c>
      <c r="H268" s="5">
        <v>1268</v>
      </c>
      <c r="I268" s="15">
        <v>715</v>
      </c>
      <c r="J268" s="86">
        <v>730</v>
      </c>
      <c r="K268" s="102">
        <f>SUM(J268,30)</f>
        <v>760</v>
      </c>
      <c r="L268" s="2"/>
    </row>
    <row r="269" spans="1:17" x14ac:dyDescent="0.2">
      <c r="A269" s="10" t="s">
        <v>374</v>
      </c>
      <c r="B269" s="122"/>
      <c r="C269" s="135">
        <v>0</v>
      </c>
      <c r="D269" s="77" t="s">
        <v>375</v>
      </c>
      <c r="E269" s="136" t="s">
        <v>375</v>
      </c>
      <c r="F269" s="136" t="s">
        <v>375</v>
      </c>
      <c r="G269" s="137" t="s">
        <v>375</v>
      </c>
      <c r="H269" s="77" t="s">
        <v>375</v>
      </c>
      <c r="I269" s="15"/>
      <c r="J269" s="15">
        <v>860</v>
      </c>
      <c r="K269" s="99">
        <v>860</v>
      </c>
      <c r="L269" s="2"/>
    </row>
    <row r="270" spans="1:17" s="48" customFormat="1" x14ac:dyDescent="0.2">
      <c r="A270" s="10" t="s">
        <v>292</v>
      </c>
      <c r="B270" s="8"/>
      <c r="C270" s="4">
        <v>870</v>
      </c>
      <c r="D270" s="5">
        <v>1050</v>
      </c>
      <c r="E270" s="4">
        <v>5001</v>
      </c>
      <c r="F270" s="98"/>
      <c r="G270" s="7">
        <v>27</v>
      </c>
      <c r="H270" s="5">
        <v>78</v>
      </c>
      <c r="I270" s="15">
        <v>715</v>
      </c>
      <c r="J270" s="86">
        <v>715</v>
      </c>
      <c r="K270" s="15">
        <v>715</v>
      </c>
      <c r="M270" s="7"/>
      <c r="N270" s="7"/>
      <c r="O270" s="7"/>
      <c r="P270" s="7"/>
      <c r="Q270" s="7"/>
    </row>
    <row r="271" spans="1:17" x14ac:dyDescent="0.2">
      <c r="A271" s="14" t="s">
        <v>136</v>
      </c>
      <c r="B271" s="11"/>
      <c r="C271" s="7">
        <v>1658</v>
      </c>
      <c r="D271" s="9">
        <v>1714</v>
      </c>
      <c r="E271" s="7">
        <v>70890</v>
      </c>
      <c r="F271" s="106"/>
      <c r="G271" s="104" t="s">
        <v>308</v>
      </c>
      <c r="H271" s="71" t="s">
        <v>308</v>
      </c>
      <c r="I271" s="82">
        <v>744</v>
      </c>
      <c r="J271" s="78">
        <v>767</v>
      </c>
      <c r="K271" s="82">
        <v>767</v>
      </c>
      <c r="L271" s="2"/>
    </row>
    <row r="272" spans="1:17" x14ac:dyDescent="0.2">
      <c r="A272" s="10" t="s">
        <v>137</v>
      </c>
      <c r="C272" s="4">
        <v>1796</v>
      </c>
      <c r="D272" s="5">
        <v>2185</v>
      </c>
      <c r="E272" s="4">
        <v>71573</v>
      </c>
      <c r="F272" s="76"/>
      <c r="G272" s="7">
        <v>41</v>
      </c>
      <c r="H272" s="5">
        <v>75</v>
      </c>
      <c r="I272" s="15">
        <v>740</v>
      </c>
      <c r="J272" s="86">
        <v>755</v>
      </c>
      <c r="K272" s="15">
        <v>755</v>
      </c>
      <c r="L272" s="2"/>
    </row>
    <row r="273" spans="1:17" ht="12" customHeight="1" x14ac:dyDescent="0.2">
      <c r="A273" s="10" t="s">
        <v>138</v>
      </c>
      <c r="C273" s="4">
        <v>2195</v>
      </c>
      <c r="D273" s="5">
        <v>2740</v>
      </c>
      <c r="E273" s="4">
        <v>144397</v>
      </c>
      <c r="F273" s="47">
        <f>SUM(D268:D273)</f>
        <v>10752</v>
      </c>
      <c r="G273" s="76" t="s">
        <v>308</v>
      </c>
      <c r="H273" s="6" t="s">
        <v>308</v>
      </c>
      <c r="I273" s="15">
        <v>715</v>
      </c>
      <c r="J273" s="86">
        <v>750</v>
      </c>
      <c r="K273" s="15">
        <v>750</v>
      </c>
      <c r="L273" s="2"/>
    </row>
    <row r="274" spans="1:17" x14ac:dyDescent="0.2">
      <c r="C274" s="4"/>
      <c r="E274" s="126"/>
      <c r="F274" s="98"/>
      <c r="G274" s="4"/>
      <c r="H274" s="1"/>
      <c r="I274" s="15"/>
      <c r="K274" s="99"/>
      <c r="L274" s="2"/>
    </row>
    <row r="275" spans="1:17" x14ac:dyDescent="0.2">
      <c r="A275" s="100" t="s">
        <v>293</v>
      </c>
      <c r="B275" s="101"/>
      <c r="C275" s="4"/>
      <c r="E275" s="4"/>
      <c r="F275" s="98"/>
      <c r="G275" s="4"/>
      <c r="H275" s="1"/>
      <c r="I275" s="15"/>
      <c r="K275" s="99"/>
      <c r="L275" s="2"/>
    </row>
    <row r="276" spans="1:17" x14ac:dyDescent="0.2">
      <c r="A276" s="10" t="s">
        <v>254</v>
      </c>
      <c r="C276" s="4">
        <v>2295</v>
      </c>
      <c r="D276" s="5">
        <v>2458</v>
      </c>
      <c r="E276" s="4">
        <v>58357</v>
      </c>
      <c r="F276" s="98"/>
      <c r="G276" s="4">
        <v>36</v>
      </c>
      <c r="H276" s="5">
        <v>77</v>
      </c>
      <c r="I276" s="15">
        <v>985</v>
      </c>
      <c r="J276" s="86">
        <v>985</v>
      </c>
      <c r="K276" s="111">
        <v>985</v>
      </c>
      <c r="L276" s="2"/>
    </row>
    <row r="277" spans="1:17" x14ac:dyDescent="0.2">
      <c r="A277" s="10" t="s">
        <v>139</v>
      </c>
      <c r="C277" s="4">
        <v>862</v>
      </c>
      <c r="D277" s="5">
        <v>1162</v>
      </c>
      <c r="E277" s="4">
        <v>133919</v>
      </c>
      <c r="F277" s="76"/>
      <c r="G277" s="4">
        <v>99</v>
      </c>
      <c r="H277" s="5">
        <v>445</v>
      </c>
      <c r="I277" s="15">
        <v>750</v>
      </c>
      <c r="J277" s="86">
        <v>773</v>
      </c>
      <c r="K277" s="111">
        <v>773</v>
      </c>
      <c r="L277" s="2"/>
    </row>
    <row r="278" spans="1:17" x14ac:dyDescent="0.2">
      <c r="A278" s="10" t="s">
        <v>314</v>
      </c>
      <c r="C278" s="4">
        <v>1871</v>
      </c>
      <c r="D278" s="5">
        <v>2105</v>
      </c>
      <c r="E278" s="4">
        <v>17889</v>
      </c>
      <c r="F278" s="76"/>
      <c r="G278" s="4">
        <v>1</v>
      </c>
      <c r="H278" s="5">
        <v>67</v>
      </c>
      <c r="I278" s="15">
        <v>750</v>
      </c>
      <c r="J278" s="86">
        <v>775</v>
      </c>
      <c r="K278" s="102">
        <f>SUM(J278,45)</f>
        <v>820</v>
      </c>
      <c r="L278" s="2"/>
    </row>
    <row r="279" spans="1:17" ht="12.75" customHeight="1" x14ac:dyDescent="0.2">
      <c r="A279" s="10" t="s">
        <v>307</v>
      </c>
      <c r="C279" s="4">
        <v>1230</v>
      </c>
      <c r="D279" s="5">
        <v>1423</v>
      </c>
      <c r="E279" s="4">
        <v>5936</v>
      </c>
      <c r="F279" s="47">
        <f>SUM(D276:D279)</f>
        <v>7148</v>
      </c>
      <c r="G279" s="4">
        <v>196</v>
      </c>
      <c r="H279" s="5">
        <v>312</v>
      </c>
      <c r="I279" s="15">
        <v>875</v>
      </c>
      <c r="J279" s="86">
        <v>900</v>
      </c>
      <c r="K279" s="102">
        <f>SUM(J279,55)</f>
        <v>955</v>
      </c>
      <c r="L279" s="2"/>
    </row>
    <row r="280" spans="1:17" x14ac:dyDescent="0.2">
      <c r="A280" s="8"/>
      <c r="C280" s="4"/>
      <c r="E280" s="126"/>
      <c r="F280" s="98"/>
      <c r="G280" s="4"/>
      <c r="H280" s="1"/>
      <c r="I280" s="15"/>
      <c r="K280" s="99"/>
      <c r="L280" s="2"/>
    </row>
    <row r="281" spans="1:17" s="42" customFormat="1" x14ac:dyDescent="0.2">
      <c r="A281" s="100" t="s">
        <v>140</v>
      </c>
      <c r="B281" s="101"/>
      <c r="C281" s="4"/>
      <c r="D281" s="5"/>
      <c r="E281" s="4"/>
      <c r="F281" s="98"/>
      <c r="G281" s="4"/>
      <c r="H281" s="1"/>
      <c r="I281" s="15"/>
      <c r="J281" s="15"/>
      <c r="K281" s="99"/>
      <c r="M281" s="19"/>
      <c r="N281" s="19"/>
      <c r="O281" s="19"/>
      <c r="P281" s="19"/>
      <c r="Q281" s="19"/>
    </row>
    <row r="282" spans="1:17" x14ac:dyDescent="0.2">
      <c r="A282" s="14" t="s">
        <v>141</v>
      </c>
      <c r="B282" s="138" t="s">
        <v>358</v>
      </c>
      <c r="C282" s="139">
        <v>1416</v>
      </c>
      <c r="D282" s="9">
        <v>1897</v>
      </c>
      <c r="E282" s="7">
        <v>83873</v>
      </c>
      <c r="F282" s="106"/>
      <c r="G282" s="104" t="s">
        <v>308</v>
      </c>
      <c r="H282" s="9">
        <v>0</v>
      </c>
      <c r="I282" s="82">
        <v>925</v>
      </c>
      <c r="J282" s="78">
        <v>925</v>
      </c>
      <c r="K282" s="82">
        <v>925</v>
      </c>
      <c r="L282" s="2"/>
    </row>
    <row r="283" spans="1:17" x14ac:dyDescent="0.2">
      <c r="A283" s="10" t="s">
        <v>142</v>
      </c>
      <c r="C283" s="4">
        <v>2068</v>
      </c>
      <c r="D283" s="5">
        <v>1767</v>
      </c>
      <c r="E283" s="4">
        <v>118942</v>
      </c>
      <c r="F283" s="76"/>
      <c r="G283" s="4">
        <v>114</v>
      </c>
      <c r="H283" s="5">
        <v>163</v>
      </c>
      <c r="I283" s="15">
        <v>1070</v>
      </c>
      <c r="J283" s="86">
        <v>1070</v>
      </c>
      <c r="K283" s="15">
        <v>1070</v>
      </c>
      <c r="L283" s="2"/>
    </row>
    <row r="284" spans="1:17" x14ac:dyDescent="0.2">
      <c r="A284" s="10" t="s">
        <v>143</v>
      </c>
      <c r="C284" s="4">
        <v>2028</v>
      </c>
      <c r="D284" s="5">
        <v>1882</v>
      </c>
      <c r="E284" s="4">
        <v>166972</v>
      </c>
      <c r="F284" s="47">
        <f>SUM(D282:D284)</f>
        <v>5546</v>
      </c>
      <c r="G284" s="4">
        <v>556</v>
      </c>
      <c r="H284" s="5">
        <v>406</v>
      </c>
      <c r="I284" s="15">
        <v>930</v>
      </c>
      <c r="J284" s="86">
        <v>848.5</v>
      </c>
      <c r="K284" s="15">
        <v>848.5</v>
      </c>
      <c r="L284" s="2"/>
    </row>
    <row r="285" spans="1:17" x14ac:dyDescent="0.2">
      <c r="C285" s="4"/>
      <c r="E285" s="118"/>
      <c r="F285" s="98"/>
      <c r="G285" s="4"/>
      <c r="H285" s="1"/>
      <c r="I285" s="15"/>
      <c r="K285" s="99"/>
      <c r="L285" s="2"/>
    </row>
    <row r="286" spans="1:17" x14ac:dyDescent="0.2">
      <c r="A286" s="100" t="s">
        <v>354</v>
      </c>
      <c r="B286" s="101"/>
      <c r="C286" s="4"/>
      <c r="E286" s="4"/>
      <c r="F286" s="98"/>
      <c r="G286" s="4"/>
      <c r="H286" s="1"/>
      <c r="I286" s="15"/>
      <c r="K286" s="99"/>
      <c r="L286" s="2"/>
    </row>
    <row r="287" spans="1:17" x14ac:dyDescent="0.2">
      <c r="A287" s="10" t="s">
        <v>144</v>
      </c>
      <c r="B287" s="124" t="s">
        <v>358</v>
      </c>
      <c r="C287" s="139">
        <v>1216</v>
      </c>
      <c r="D287" s="5">
        <v>1716</v>
      </c>
      <c r="E287" s="4">
        <v>185339</v>
      </c>
      <c r="F287" s="98"/>
      <c r="G287" s="76" t="s">
        <v>308</v>
      </c>
      <c r="H287" s="5">
        <v>419</v>
      </c>
      <c r="I287" s="15">
        <v>658</v>
      </c>
      <c r="J287" s="86">
        <v>658</v>
      </c>
      <c r="K287" s="111">
        <v>658</v>
      </c>
      <c r="L287" s="2"/>
    </row>
    <row r="288" spans="1:17" x14ac:dyDescent="0.2">
      <c r="A288" s="10" t="s">
        <v>145</v>
      </c>
      <c r="C288" s="7">
        <v>1821</v>
      </c>
      <c r="D288" s="5">
        <v>1912</v>
      </c>
      <c r="E288" s="4">
        <v>131101</v>
      </c>
      <c r="F288" s="98"/>
      <c r="G288" s="4">
        <v>288</v>
      </c>
      <c r="H288" s="5">
        <v>324</v>
      </c>
      <c r="I288" s="82">
        <v>658</v>
      </c>
      <c r="J288" s="86">
        <v>691</v>
      </c>
      <c r="K288" s="111">
        <v>691</v>
      </c>
      <c r="L288" s="2"/>
    </row>
    <row r="289" spans="1:17" x14ac:dyDescent="0.2">
      <c r="A289" s="10" t="s">
        <v>146</v>
      </c>
      <c r="C289" s="4">
        <v>2293</v>
      </c>
      <c r="D289" s="5">
        <v>2151</v>
      </c>
      <c r="E289" s="4">
        <v>152196</v>
      </c>
      <c r="G289" s="76" t="s">
        <v>308</v>
      </c>
      <c r="H289" s="5">
        <v>90</v>
      </c>
      <c r="I289" s="15">
        <v>715</v>
      </c>
      <c r="J289" s="86">
        <v>715</v>
      </c>
      <c r="K289" s="102">
        <v>730</v>
      </c>
      <c r="L289" s="2"/>
    </row>
    <row r="290" spans="1:17" x14ac:dyDescent="0.2">
      <c r="A290" s="10" t="s">
        <v>147</v>
      </c>
      <c r="C290" s="4">
        <v>1421</v>
      </c>
      <c r="D290" s="5">
        <v>1562</v>
      </c>
      <c r="E290" s="4">
        <v>95151</v>
      </c>
      <c r="G290" s="4">
        <v>75</v>
      </c>
      <c r="H290" s="5">
        <v>149</v>
      </c>
      <c r="I290" s="15">
        <v>791</v>
      </c>
      <c r="J290" s="86">
        <v>791</v>
      </c>
      <c r="K290" s="111">
        <v>791</v>
      </c>
      <c r="L290" s="2"/>
    </row>
    <row r="291" spans="1:17" x14ac:dyDescent="0.2">
      <c r="A291" s="14" t="s">
        <v>347</v>
      </c>
      <c r="C291" s="4">
        <v>370</v>
      </c>
      <c r="D291" s="5">
        <v>882</v>
      </c>
      <c r="E291" s="4">
        <v>1252</v>
      </c>
      <c r="F291" s="47">
        <f>SUM(D287:D291)</f>
        <v>8223</v>
      </c>
      <c r="G291" s="4">
        <v>100</v>
      </c>
      <c r="H291" s="5">
        <v>207</v>
      </c>
      <c r="I291" s="15">
        <v>849</v>
      </c>
      <c r="J291" s="86">
        <v>885</v>
      </c>
      <c r="K291" s="102">
        <f>SUM(J291,90)</f>
        <v>975</v>
      </c>
      <c r="L291" s="2"/>
    </row>
    <row r="292" spans="1:17" x14ac:dyDescent="0.2">
      <c r="C292" s="4"/>
      <c r="E292" s="118"/>
      <c r="F292" s="98"/>
      <c r="G292" s="4"/>
      <c r="H292" s="5"/>
      <c r="I292" s="15"/>
      <c r="K292" s="99"/>
      <c r="L292" s="2"/>
    </row>
    <row r="293" spans="1:17" x14ac:dyDescent="0.2">
      <c r="A293" s="100" t="s">
        <v>148</v>
      </c>
      <c r="B293" s="101"/>
      <c r="C293" s="4"/>
      <c r="E293" s="4"/>
      <c r="F293" s="98"/>
      <c r="G293" s="4"/>
      <c r="H293" s="5"/>
      <c r="I293" s="15"/>
      <c r="K293" s="99"/>
      <c r="L293" s="2"/>
    </row>
    <row r="294" spans="1:17" s="10" customFormat="1" x14ac:dyDescent="0.2">
      <c r="A294" s="10" t="s">
        <v>149</v>
      </c>
      <c r="B294" s="8"/>
      <c r="C294" s="4">
        <v>1803</v>
      </c>
      <c r="D294" s="5">
        <v>2206</v>
      </c>
      <c r="E294" s="4">
        <v>108799</v>
      </c>
      <c r="F294" s="98"/>
      <c r="G294" s="4">
        <v>140</v>
      </c>
      <c r="H294" s="5">
        <v>617</v>
      </c>
      <c r="I294" s="15">
        <v>1070</v>
      </c>
      <c r="J294" s="86">
        <v>1077</v>
      </c>
      <c r="K294" s="111">
        <v>1077</v>
      </c>
      <c r="M294" s="14"/>
      <c r="N294" s="14"/>
      <c r="O294" s="14"/>
      <c r="P294" s="14"/>
      <c r="Q294" s="14"/>
    </row>
    <row r="295" spans="1:17" x14ac:dyDescent="0.2">
      <c r="A295" s="10" t="s">
        <v>284</v>
      </c>
      <c r="C295" s="4">
        <v>2930</v>
      </c>
      <c r="D295" s="5">
        <v>3311</v>
      </c>
      <c r="E295" s="4">
        <v>179289</v>
      </c>
      <c r="F295" s="76"/>
      <c r="G295" s="76">
        <v>89</v>
      </c>
      <c r="H295" s="5">
        <v>202</v>
      </c>
      <c r="I295" s="15">
        <v>1070</v>
      </c>
      <c r="J295" s="86">
        <v>1070</v>
      </c>
      <c r="K295" s="111">
        <v>1070</v>
      </c>
      <c r="L295" s="2"/>
    </row>
    <row r="296" spans="1:17" x14ac:dyDescent="0.2">
      <c r="A296" s="10" t="s">
        <v>150</v>
      </c>
      <c r="B296" s="119" t="s">
        <v>358</v>
      </c>
      <c r="C296" s="132">
        <v>3490</v>
      </c>
      <c r="D296" s="5">
        <v>3765</v>
      </c>
      <c r="E296" s="4">
        <v>172683</v>
      </c>
      <c r="F296" s="47">
        <f>SUM(D294:D296)</f>
        <v>9282</v>
      </c>
      <c r="G296" s="4">
        <v>1048</v>
      </c>
      <c r="H296" s="5">
        <v>1384</v>
      </c>
      <c r="I296" s="15">
        <v>995</v>
      </c>
      <c r="J296" s="86">
        <v>995</v>
      </c>
      <c r="K296" s="102">
        <f>SUM(J296,50)</f>
        <v>1045</v>
      </c>
    </row>
    <row r="297" spans="1:17" x14ac:dyDescent="0.2">
      <c r="C297" s="10"/>
      <c r="E297" s="131"/>
      <c r="H297" s="1"/>
      <c r="I297" s="16"/>
      <c r="L297" s="2"/>
    </row>
    <row r="298" spans="1:17" x14ac:dyDescent="0.2">
      <c r="A298" s="100" t="s">
        <v>269</v>
      </c>
      <c r="B298" s="101"/>
      <c r="C298" s="4"/>
      <c r="E298" s="4"/>
      <c r="F298" s="98"/>
      <c r="G298" s="4"/>
      <c r="H298" s="1"/>
      <c r="I298" s="15"/>
      <c r="K298" s="99"/>
      <c r="L298" s="2"/>
    </row>
    <row r="299" spans="1:17" x14ac:dyDescent="0.2">
      <c r="A299" s="10" t="s">
        <v>151</v>
      </c>
      <c r="C299" s="7">
        <v>473</v>
      </c>
      <c r="D299" s="5">
        <v>247</v>
      </c>
      <c r="E299" s="4">
        <v>40817</v>
      </c>
      <c r="F299" s="98"/>
      <c r="G299" s="76" t="s">
        <v>308</v>
      </c>
      <c r="H299" s="6" t="s">
        <v>308</v>
      </c>
      <c r="I299" s="15">
        <v>739</v>
      </c>
      <c r="J299" s="86">
        <v>739</v>
      </c>
      <c r="K299" s="15">
        <v>739</v>
      </c>
      <c r="L299" s="2"/>
    </row>
    <row r="300" spans="1:17" s="42" customFormat="1" x14ac:dyDescent="0.2">
      <c r="A300" s="10" t="s">
        <v>152</v>
      </c>
      <c r="B300" s="8"/>
      <c r="C300" s="7">
        <v>1284</v>
      </c>
      <c r="D300" s="5">
        <v>1746</v>
      </c>
      <c r="E300" s="4">
        <v>68021</v>
      </c>
      <c r="F300" s="98"/>
      <c r="G300" s="76" t="s">
        <v>308</v>
      </c>
      <c r="H300" s="6" t="s">
        <v>308</v>
      </c>
      <c r="I300" s="15">
        <v>739</v>
      </c>
      <c r="J300" s="86">
        <v>739</v>
      </c>
      <c r="K300" s="15">
        <v>739</v>
      </c>
      <c r="M300" s="19"/>
      <c r="N300" s="19"/>
      <c r="O300" s="19"/>
      <c r="P300" s="19"/>
      <c r="Q300" s="19"/>
    </row>
    <row r="301" spans="1:17" x14ac:dyDescent="0.2">
      <c r="A301" s="14" t="s">
        <v>253</v>
      </c>
      <c r="B301" s="64"/>
      <c r="C301" s="7">
        <v>2864</v>
      </c>
      <c r="D301" s="9">
        <v>3253</v>
      </c>
      <c r="E301" s="7">
        <v>265222</v>
      </c>
      <c r="F301" s="106"/>
      <c r="G301" s="104" t="s">
        <v>308</v>
      </c>
      <c r="H301" s="71" t="s">
        <v>338</v>
      </c>
      <c r="I301" s="82">
        <v>842</v>
      </c>
      <c r="J301" s="78">
        <v>872</v>
      </c>
      <c r="K301" s="82">
        <v>872</v>
      </c>
      <c r="L301" s="2"/>
    </row>
    <row r="302" spans="1:17" s="19" customFormat="1" x14ac:dyDescent="0.2">
      <c r="A302" s="10" t="s">
        <v>154</v>
      </c>
      <c r="B302" s="119" t="s">
        <v>358</v>
      </c>
      <c r="C302" s="132">
        <v>1461</v>
      </c>
      <c r="D302" s="5">
        <v>1671</v>
      </c>
      <c r="E302" s="4">
        <v>79596</v>
      </c>
      <c r="F302" s="76"/>
      <c r="G302" s="4">
        <v>2</v>
      </c>
      <c r="H302" s="5">
        <v>24</v>
      </c>
      <c r="I302" s="15">
        <v>816</v>
      </c>
      <c r="J302" s="86">
        <v>816</v>
      </c>
      <c r="K302" s="15">
        <v>816</v>
      </c>
      <c r="M302" s="14"/>
    </row>
    <row r="303" spans="1:17" x14ac:dyDescent="0.2">
      <c r="A303" s="14" t="s">
        <v>155</v>
      </c>
      <c r="B303" s="11"/>
      <c r="C303" s="7">
        <v>2493</v>
      </c>
      <c r="D303" s="9">
        <v>2919</v>
      </c>
      <c r="E303" s="7">
        <v>161701</v>
      </c>
      <c r="F303" s="106"/>
      <c r="G303" s="104">
        <v>18</v>
      </c>
      <c r="H303" s="9">
        <v>53</v>
      </c>
      <c r="I303" s="82">
        <v>865</v>
      </c>
      <c r="J303" s="78">
        <v>865</v>
      </c>
      <c r="K303" s="82">
        <v>865</v>
      </c>
      <c r="L303" s="2"/>
    </row>
    <row r="304" spans="1:17" x14ac:dyDescent="0.2">
      <c r="A304" s="10" t="s">
        <v>156</v>
      </c>
      <c r="C304" s="4">
        <v>1165</v>
      </c>
      <c r="D304" s="5">
        <v>1252</v>
      </c>
      <c r="E304" s="4">
        <v>60201</v>
      </c>
      <c r="F304" s="98"/>
      <c r="G304" s="76">
        <v>5</v>
      </c>
      <c r="H304" s="5">
        <v>26</v>
      </c>
      <c r="I304" s="15">
        <v>765.4</v>
      </c>
      <c r="J304" s="86">
        <v>789</v>
      </c>
      <c r="K304" s="15">
        <v>789</v>
      </c>
      <c r="L304" s="2"/>
    </row>
    <row r="305" spans="1:17" x14ac:dyDescent="0.2">
      <c r="A305" s="10" t="s">
        <v>157</v>
      </c>
      <c r="C305" s="4">
        <v>1071</v>
      </c>
      <c r="D305" s="5">
        <v>1124</v>
      </c>
      <c r="E305" s="4">
        <v>47003</v>
      </c>
      <c r="F305" s="47">
        <f>SUM(D299:D305)</f>
        <v>12212</v>
      </c>
      <c r="G305" s="76">
        <v>9</v>
      </c>
      <c r="H305" s="5">
        <v>27</v>
      </c>
      <c r="I305" s="15">
        <v>765.4</v>
      </c>
      <c r="J305" s="86">
        <v>789</v>
      </c>
      <c r="K305" s="15">
        <v>789</v>
      </c>
      <c r="L305" s="2"/>
    </row>
    <row r="306" spans="1:17" x14ac:dyDescent="0.2">
      <c r="C306" s="4"/>
      <c r="E306" s="118"/>
      <c r="F306" s="98"/>
      <c r="G306" s="4"/>
      <c r="H306" s="1"/>
      <c r="I306" s="15"/>
      <c r="K306" s="99"/>
      <c r="L306" s="2"/>
    </row>
    <row r="307" spans="1:17" s="36" customFormat="1" x14ac:dyDescent="0.2">
      <c r="A307" s="100" t="s">
        <v>286</v>
      </c>
      <c r="B307" s="101"/>
      <c r="C307" s="4"/>
      <c r="D307" s="5"/>
      <c r="E307" s="4"/>
      <c r="F307" s="98"/>
      <c r="G307" s="4"/>
      <c r="H307" s="1"/>
      <c r="I307" s="15"/>
      <c r="J307" s="15"/>
      <c r="K307" s="99"/>
      <c r="M307" s="52"/>
      <c r="N307" s="52"/>
      <c r="O307" s="52"/>
      <c r="P307" s="52"/>
      <c r="Q307" s="52"/>
    </row>
    <row r="308" spans="1:17" s="19" customFormat="1" x14ac:dyDescent="0.2">
      <c r="A308" s="20" t="s">
        <v>160</v>
      </c>
      <c r="B308" s="67"/>
      <c r="C308" s="140">
        <v>882</v>
      </c>
      <c r="D308" s="6">
        <v>1030</v>
      </c>
      <c r="E308" s="140">
        <v>14586</v>
      </c>
      <c r="F308" s="98"/>
      <c r="G308" s="76">
        <v>7</v>
      </c>
      <c r="H308" s="72">
        <v>24</v>
      </c>
      <c r="I308" s="141">
        <v>760</v>
      </c>
      <c r="J308" s="87">
        <v>790</v>
      </c>
      <c r="K308" s="102">
        <v>790</v>
      </c>
    </row>
    <row r="309" spans="1:17" x14ac:dyDescent="0.2">
      <c r="A309" s="14" t="s">
        <v>158</v>
      </c>
      <c r="B309" s="11"/>
      <c r="C309" s="7">
        <v>1725</v>
      </c>
      <c r="D309" s="9">
        <v>1846</v>
      </c>
      <c r="E309" s="7">
        <v>84413</v>
      </c>
      <c r="F309" s="104"/>
      <c r="G309" s="104" t="s">
        <v>308</v>
      </c>
      <c r="H309" s="9">
        <v>92</v>
      </c>
      <c r="I309" s="82">
        <v>800</v>
      </c>
      <c r="J309" s="78">
        <v>920</v>
      </c>
      <c r="K309" s="102">
        <v>920</v>
      </c>
      <c r="L309" s="2"/>
    </row>
    <row r="310" spans="1:17" x14ac:dyDescent="0.2">
      <c r="A310" s="10" t="s">
        <v>159</v>
      </c>
      <c r="C310" s="4">
        <v>2098</v>
      </c>
      <c r="D310" s="5">
        <v>2341</v>
      </c>
      <c r="E310" s="7">
        <v>90111</v>
      </c>
      <c r="F310" s="76"/>
      <c r="G310" s="4">
        <v>85</v>
      </c>
      <c r="H310" s="5">
        <v>152</v>
      </c>
      <c r="I310" s="15">
        <v>1070</v>
      </c>
      <c r="J310" s="86">
        <v>1070</v>
      </c>
      <c r="K310" s="111">
        <v>1070</v>
      </c>
      <c r="L310" s="2"/>
    </row>
    <row r="311" spans="1:17" x14ac:dyDescent="0.2">
      <c r="A311" s="10" t="s">
        <v>304</v>
      </c>
      <c r="C311" s="4">
        <v>961</v>
      </c>
      <c r="D311" s="5">
        <v>1022</v>
      </c>
      <c r="E311" s="4">
        <v>6096</v>
      </c>
      <c r="F311" s="47">
        <f>SUM(D308:D311)</f>
        <v>6239</v>
      </c>
      <c r="G311" s="4">
        <v>57</v>
      </c>
      <c r="H311" s="5">
        <v>53</v>
      </c>
      <c r="I311" s="15">
        <v>795</v>
      </c>
      <c r="J311" s="86">
        <v>835</v>
      </c>
      <c r="K311" s="111">
        <v>835</v>
      </c>
      <c r="L311" s="2"/>
    </row>
    <row r="312" spans="1:17" x14ac:dyDescent="0.2">
      <c r="C312" s="4"/>
      <c r="E312" s="118"/>
      <c r="F312" s="98"/>
      <c r="G312" s="4"/>
      <c r="H312" s="5"/>
      <c r="I312" s="15"/>
      <c r="K312" s="99"/>
      <c r="L312" s="2"/>
    </row>
    <row r="313" spans="1:17" x14ac:dyDescent="0.2">
      <c r="A313" s="100" t="s">
        <v>161</v>
      </c>
      <c r="B313" s="101"/>
      <c r="C313" s="4"/>
      <c r="E313" s="4"/>
      <c r="F313" s="98"/>
      <c r="G313" s="4"/>
      <c r="H313" s="5"/>
      <c r="I313" s="15"/>
      <c r="K313" s="99"/>
      <c r="L313" s="2"/>
    </row>
    <row r="314" spans="1:17" x14ac:dyDescent="0.2">
      <c r="A314" s="10" t="s">
        <v>162</v>
      </c>
      <c r="C314" s="4">
        <v>1752</v>
      </c>
      <c r="D314" s="5">
        <v>1937</v>
      </c>
      <c r="E314" s="4">
        <v>194579</v>
      </c>
      <c r="F314" s="98"/>
      <c r="G314" s="4">
        <v>0</v>
      </c>
      <c r="H314" s="5">
        <v>0</v>
      </c>
      <c r="I314" s="15">
        <v>875</v>
      </c>
      <c r="J314" s="86">
        <v>875</v>
      </c>
      <c r="K314" s="111">
        <v>875</v>
      </c>
      <c r="L314" s="2"/>
    </row>
    <row r="315" spans="1:17" s="19" customFormat="1" x14ac:dyDescent="0.2">
      <c r="A315" s="10" t="s">
        <v>163</v>
      </c>
      <c r="B315" s="8"/>
      <c r="C315" s="4">
        <v>836</v>
      </c>
      <c r="D315" s="5">
        <v>1138</v>
      </c>
      <c r="E315" s="4">
        <v>152531</v>
      </c>
      <c r="F315" s="98"/>
      <c r="G315" s="4">
        <v>59</v>
      </c>
      <c r="H315" s="5">
        <v>130</v>
      </c>
      <c r="I315" s="15">
        <v>924</v>
      </c>
      <c r="J315" s="86">
        <v>924</v>
      </c>
      <c r="K315" s="111">
        <v>924</v>
      </c>
    </row>
    <row r="316" spans="1:17" s="19" customFormat="1" x14ac:dyDescent="0.2">
      <c r="A316" s="14" t="s">
        <v>164</v>
      </c>
      <c r="B316" s="11"/>
      <c r="C316" s="7">
        <v>1802</v>
      </c>
      <c r="D316" s="9">
        <v>1910</v>
      </c>
      <c r="E316" s="7">
        <v>105731</v>
      </c>
      <c r="F316" s="106"/>
      <c r="G316" s="104" t="s">
        <v>308</v>
      </c>
      <c r="H316" s="9">
        <v>0</v>
      </c>
      <c r="I316" s="82">
        <v>875</v>
      </c>
      <c r="J316" s="78">
        <v>875</v>
      </c>
      <c r="K316" s="102">
        <v>875</v>
      </c>
    </row>
    <row r="317" spans="1:17" x14ac:dyDescent="0.2">
      <c r="A317" s="14" t="s">
        <v>165</v>
      </c>
      <c r="B317" s="11"/>
      <c r="C317" s="7">
        <v>865</v>
      </c>
      <c r="D317" s="9">
        <v>1338</v>
      </c>
      <c r="E317" s="7">
        <v>129592</v>
      </c>
      <c r="F317" s="106"/>
      <c r="G317" s="104">
        <v>0</v>
      </c>
      <c r="H317" s="9">
        <v>0</v>
      </c>
      <c r="I317" s="82">
        <v>875</v>
      </c>
      <c r="J317" s="78">
        <v>875</v>
      </c>
      <c r="K317" s="102">
        <v>875</v>
      </c>
      <c r="L317" s="2"/>
    </row>
    <row r="318" spans="1:17" x14ac:dyDescent="0.2">
      <c r="A318" s="10" t="s">
        <v>166</v>
      </c>
      <c r="C318" s="4">
        <v>2405</v>
      </c>
      <c r="D318" s="5">
        <v>2710</v>
      </c>
      <c r="E318" s="4">
        <v>187891</v>
      </c>
      <c r="F318" s="98"/>
      <c r="G318" s="76">
        <v>15</v>
      </c>
      <c r="H318" s="5">
        <v>105</v>
      </c>
      <c r="I318" s="15">
        <v>885</v>
      </c>
      <c r="J318" s="86">
        <v>885</v>
      </c>
      <c r="K318" s="102">
        <f>SUM(J318,51.5)</f>
        <v>936.5</v>
      </c>
      <c r="L318" s="2"/>
    </row>
    <row r="319" spans="1:17" s="10" customFormat="1" x14ac:dyDescent="0.2">
      <c r="A319" s="10" t="s">
        <v>167</v>
      </c>
      <c r="B319" s="8"/>
      <c r="C319" s="4">
        <v>1871</v>
      </c>
      <c r="D319" s="5">
        <v>2373</v>
      </c>
      <c r="E319" s="4">
        <v>87851</v>
      </c>
      <c r="F319" s="76"/>
      <c r="G319" s="76" t="s">
        <v>308</v>
      </c>
      <c r="H319" s="6" t="s">
        <v>308</v>
      </c>
      <c r="I319" s="15">
        <v>912</v>
      </c>
      <c r="J319" s="86">
        <v>930</v>
      </c>
      <c r="K319" s="111">
        <v>930</v>
      </c>
      <c r="M319" s="14"/>
      <c r="N319" s="14"/>
      <c r="O319" s="14"/>
      <c r="P319" s="14"/>
      <c r="Q319" s="14"/>
    </row>
    <row r="320" spans="1:17" x14ac:dyDescent="0.2">
      <c r="A320" s="10" t="s">
        <v>168</v>
      </c>
      <c r="C320" s="4">
        <v>1084</v>
      </c>
      <c r="D320" s="5">
        <v>1410</v>
      </c>
      <c r="E320" s="4">
        <v>46698</v>
      </c>
      <c r="F320" s="98"/>
      <c r="G320" s="76">
        <v>9</v>
      </c>
      <c r="H320" s="5">
        <v>19</v>
      </c>
      <c r="I320" s="15">
        <v>724</v>
      </c>
      <c r="J320" s="86">
        <v>775</v>
      </c>
      <c r="K320" s="111">
        <v>775</v>
      </c>
      <c r="L320" s="2"/>
    </row>
    <row r="321" spans="1:17" x14ac:dyDescent="0.2">
      <c r="A321" s="10" t="s">
        <v>169</v>
      </c>
      <c r="C321" s="4">
        <v>2026</v>
      </c>
      <c r="D321" s="6">
        <v>2350</v>
      </c>
      <c r="E321" s="4">
        <v>114791</v>
      </c>
      <c r="F321" s="98"/>
      <c r="G321" s="76">
        <v>34</v>
      </c>
      <c r="H321" s="5">
        <v>130</v>
      </c>
      <c r="I321" s="15">
        <v>760</v>
      </c>
      <c r="J321" s="86">
        <v>790</v>
      </c>
      <c r="K321" s="102">
        <v>790</v>
      </c>
      <c r="L321" s="2"/>
    </row>
    <row r="322" spans="1:17" x14ac:dyDescent="0.2">
      <c r="A322" s="10" t="s">
        <v>170</v>
      </c>
      <c r="C322" s="4">
        <v>1372</v>
      </c>
      <c r="D322" s="5">
        <v>1076</v>
      </c>
      <c r="E322" s="4">
        <v>87314</v>
      </c>
      <c r="F322" s="98"/>
      <c r="G322" s="76" t="s">
        <v>308</v>
      </c>
      <c r="H322" s="6" t="s">
        <v>308</v>
      </c>
      <c r="I322" s="15">
        <v>912</v>
      </c>
      <c r="J322" s="86">
        <v>930</v>
      </c>
      <c r="K322" s="111">
        <v>930</v>
      </c>
      <c r="L322" s="2"/>
    </row>
    <row r="323" spans="1:17" s="10" customFormat="1" x14ac:dyDescent="0.2">
      <c r="A323" s="10" t="s">
        <v>171</v>
      </c>
      <c r="B323" s="8"/>
      <c r="C323" s="4">
        <v>2013</v>
      </c>
      <c r="D323" s="5">
        <v>2530</v>
      </c>
      <c r="E323" s="4">
        <v>99275</v>
      </c>
      <c r="F323" s="98"/>
      <c r="G323" s="76" t="s">
        <v>308</v>
      </c>
      <c r="H323" s="6" t="s">
        <v>308</v>
      </c>
      <c r="I323" s="15">
        <v>878</v>
      </c>
      <c r="J323" s="86">
        <v>905</v>
      </c>
      <c r="K323" s="111">
        <v>905</v>
      </c>
      <c r="M323" s="14"/>
      <c r="N323" s="14"/>
      <c r="O323" s="14"/>
      <c r="P323" s="14"/>
      <c r="Q323" s="14"/>
    </row>
    <row r="324" spans="1:17" x14ac:dyDescent="0.2">
      <c r="A324" s="10" t="s">
        <v>172</v>
      </c>
      <c r="C324" s="4">
        <v>2118</v>
      </c>
      <c r="D324" s="5">
        <v>2521</v>
      </c>
      <c r="E324" s="4">
        <v>101306</v>
      </c>
      <c r="F324" s="98"/>
      <c r="G324" s="4">
        <v>14</v>
      </c>
      <c r="H324" s="5">
        <v>21</v>
      </c>
      <c r="I324" s="15">
        <v>724</v>
      </c>
      <c r="J324" s="86">
        <v>775</v>
      </c>
      <c r="K324" s="111">
        <v>775</v>
      </c>
      <c r="L324" s="2"/>
    </row>
    <row r="325" spans="1:17" ht="12.75" customHeight="1" x14ac:dyDescent="0.2">
      <c r="A325" s="10" t="s">
        <v>173</v>
      </c>
      <c r="C325" s="7">
        <v>2475</v>
      </c>
      <c r="D325" s="5">
        <v>2563</v>
      </c>
      <c r="E325" s="4">
        <v>159614</v>
      </c>
      <c r="F325" s="47">
        <f>SUM(D314:D325)</f>
        <v>23856</v>
      </c>
      <c r="G325" s="4">
        <v>7</v>
      </c>
      <c r="H325" s="5">
        <v>22</v>
      </c>
      <c r="I325" s="15">
        <v>920</v>
      </c>
      <c r="J325" s="86">
        <v>880</v>
      </c>
      <c r="K325" s="111">
        <v>880</v>
      </c>
      <c r="L325" s="2"/>
    </row>
    <row r="326" spans="1:17" ht="45" x14ac:dyDescent="0.2">
      <c r="A326" s="91" t="s">
        <v>0</v>
      </c>
      <c r="B326" s="92"/>
      <c r="C326" s="93" t="s">
        <v>329</v>
      </c>
      <c r="D326" s="94" t="s">
        <v>359</v>
      </c>
      <c r="E326" s="93" t="s">
        <v>1</v>
      </c>
      <c r="F326" s="93" t="s">
        <v>361</v>
      </c>
      <c r="G326" s="93" t="s">
        <v>360</v>
      </c>
      <c r="H326" s="156" t="s">
        <v>380</v>
      </c>
      <c r="I326" s="95" t="s">
        <v>376</v>
      </c>
      <c r="J326" s="96" t="s">
        <v>362</v>
      </c>
      <c r="K326" s="142" t="s">
        <v>257</v>
      </c>
      <c r="L326" s="2"/>
    </row>
    <row r="327" spans="1:17" x14ac:dyDescent="0.2">
      <c r="A327" s="100" t="s">
        <v>309</v>
      </c>
      <c r="B327" s="101"/>
      <c r="C327" s="4"/>
      <c r="D327" s="4"/>
      <c r="E327" s="4"/>
      <c r="F327" s="98"/>
      <c r="G327" s="4"/>
      <c r="H327" s="5"/>
      <c r="I327" s="15"/>
      <c r="K327" s="99"/>
      <c r="L327" s="2"/>
    </row>
    <row r="328" spans="1:17" x14ac:dyDescent="0.2">
      <c r="A328" s="10" t="s">
        <v>368</v>
      </c>
      <c r="C328" s="4">
        <v>944</v>
      </c>
      <c r="D328" s="5">
        <v>1202</v>
      </c>
      <c r="E328" s="4">
        <v>2361</v>
      </c>
      <c r="F328" s="98"/>
      <c r="G328" s="4">
        <v>49</v>
      </c>
      <c r="H328" s="5">
        <v>82</v>
      </c>
      <c r="I328" s="15">
        <v>925</v>
      </c>
      <c r="J328" s="86">
        <v>925</v>
      </c>
      <c r="K328" s="15">
        <v>925</v>
      </c>
      <c r="L328" s="2"/>
    </row>
    <row r="329" spans="1:17" x14ac:dyDescent="0.2">
      <c r="A329" s="10" t="s">
        <v>174</v>
      </c>
      <c r="C329" s="4">
        <v>1365</v>
      </c>
      <c r="D329" s="5">
        <v>1372</v>
      </c>
      <c r="E329" s="4">
        <v>88507</v>
      </c>
      <c r="F329" s="98"/>
      <c r="G329" s="4">
        <v>74</v>
      </c>
      <c r="H329" s="5">
        <v>309</v>
      </c>
      <c r="I329" s="15">
        <v>872</v>
      </c>
      <c r="J329" s="86">
        <v>900</v>
      </c>
      <c r="K329" s="15">
        <v>900</v>
      </c>
      <c r="L329" s="2"/>
    </row>
    <row r="330" spans="1:17" x14ac:dyDescent="0.2">
      <c r="A330" s="10" t="s">
        <v>175</v>
      </c>
      <c r="C330" s="4">
        <v>1447</v>
      </c>
      <c r="D330" s="5">
        <v>1528</v>
      </c>
      <c r="E330" s="4">
        <v>91297</v>
      </c>
      <c r="F330" s="76"/>
      <c r="G330" s="4">
        <v>53</v>
      </c>
      <c r="H330" s="5">
        <v>125</v>
      </c>
      <c r="I330" s="15">
        <v>895</v>
      </c>
      <c r="J330" s="86">
        <v>895</v>
      </c>
      <c r="K330" s="15">
        <v>895</v>
      </c>
      <c r="L330" s="2"/>
    </row>
    <row r="331" spans="1:17" x14ac:dyDescent="0.2">
      <c r="A331" s="10" t="s">
        <v>176</v>
      </c>
      <c r="C331" s="4">
        <v>1824</v>
      </c>
      <c r="D331" s="5">
        <v>2203</v>
      </c>
      <c r="E331" s="4">
        <v>41646</v>
      </c>
      <c r="F331" s="47">
        <f>SUM(D328:D331)</f>
        <v>6305</v>
      </c>
      <c r="G331" s="4">
        <v>69</v>
      </c>
      <c r="H331" s="5">
        <v>222</v>
      </c>
      <c r="I331" s="15">
        <v>985</v>
      </c>
      <c r="J331" s="86">
        <v>985</v>
      </c>
      <c r="K331" s="15">
        <v>985</v>
      </c>
    </row>
    <row r="332" spans="1:17" x14ac:dyDescent="0.2">
      <c r="C332" s="4"/>
      <c r="D332" s="4"/>
      <c r="E332" s="131"/>
      <c r="H332" s="1"/>
      <c r="I332" s="15"/>
      <c r="L332" s="2"/>
    </row>
    <row r="333" spans="1:17" x14ac:dyDescent="0.2">
      <c r="A333" s="100" t="s">
        <v>311</v>
      </c>
      <c r="B333" s="101"/>
      <c r="C333" s="4"/>
      <c r="D333" s="4"/>
      <c r="E333" s="4"/>
      <c r="F333" s="98"/>
      <c r="G333" s="4"/>
      <c r="H333" s="1"/>
      <c r="I333" s="15"/>
      <c r="K333" s="99"/>
      <c r="L333" s="2"/>
    </row>
    <row r="334" spans="1:17" x14ac:dyDescent="0.2">
      <c r="A334" s="10" t="s">
        <v>369</v>
      </c>
      <c r="C334" s="4">
        <v>1010</v>
      </c>
      <c r="D334" s="5">
        <v>1526</v>
      </c>
      <c r="E334" s="4">
        <v>2579</v>
      </c>
      <c r="F334" s="98"/>
      <c r="G334" s="4">
        <v>75</v>
      </c>
      <c r="H334" s="5">
        <v>157</v>
      </c>
      <c r="I334" s="15">
        <v>850</v>
      </c>
      <c r="J334" s="86">
        <v>850</v>
      </c>
      <c r="K334" s="111">
        <v>850</v>
      </c>
      <c r="L334" s="2"/>
    </row>
    <row r="335" spans="1:17" s="19" customFormat="1" x14ac:dyDescent="0.2">
      <c r="A335" s="10" t="s">
        <v>177</v>
      </c>
      <c r="B335" s="8"/>
      <c r="C335" s="4">
        <v>1521</v>
      </c>
      <c r="D335" s="5">
        <v>1872</v>
      </c>
      <c r="E335" s="4">
        <v>49626</v>
      </c>
      <c r="F335" s="98"/>
      <c r="G335" s="4">
        <v>73</v>
      </c>
      <c r="H335" s="6">
        <v>231</v>
      </c>
      <c r="I335" s="15">
        <v>717.2</v>
      </c>
      <c r="J335" s="86">
        <v>746</v>
      </c>
      <c r="K335" s="102">
        <f>SUM(J335,58)</f>
        <v>804</v>
      </c>
      <c r="L335" s="78">
        <v>984</v>
      </c>
    </row>
    <row r="336" spans="1:17" s="14" customFormat="1" x14ac:dyDescent="0.2">
      <c r="A336" s="14" t="s">
        <v>295</v>
      </c>
      <c r="B336" s="11"/>
      <c r="C336" s="7">
        <v>1154</v>
      </c>
      <c r="D336" s="9">
        <v>1443</v>
      </c>
      <c r="E336" s="7">
        <v>9479</v>
      </c>
      <c r="F336" s="104"/>
      <c r="G336" s="7">
        <v>55</v>
      </c>
      <c r="H336" s="9">
        <v>157</v>
      </c>
      <c r="I336" s="82">
        <v>984</v>
      </c>
      <c r="J336" s="78">
        <v>984</v>
      </c>
      <c r="K336" s="102">
        <v>984</v>
      </c>
    </row>
    <row r="337" spans="1:17" s="14" customFormat="1" x14ac:dyDescent="0.2">
      <c r="A337" s="14" t="s">
        <v>178</v>
      </c>
      <c r="B337" s="11"/>
      <c r="C337" s="7">
        <v>1757</v>
      </c>
      <c r="D337" s="9">
        <v>1923</v>
      </c>
      <c r="E337" s="7">
        <v>101566</v>
      </c>
      <c r="F337" s="47">
        <f>SUM(D334:D337)</f>
        <v>6764</v>
      </c>
      <c r="G337" s="7">
        <v>365</v>
      </c>
      <c r="H337" s="9">
        <v>605</v>
      </c>
      <c r="I337" s="82">
        <v>806</v>
      </c>
      <c r="J337" s="78">
        <v>822</v>
      </c>
      <c r="K337" s="102">
        <f>SUM(J337, 60)</f>
        <v>882</v>
      </c>
    </row>
    <row r="338" spans="1:17" x14ac:dyDescent="0.2">
      <c r="A338" s="14"/>
      <c r="B338" s="11"/>
      <c r="C338" s="7"/>
      <c r="D338" s="14"/>
      <c r="E338" s="143"/>
      <c r="F338" s="98"/>
      <c r="G338" s="7"/>
      <c r="H338" s="63"/>
      <c r="I338" s="82"/>
      <c r="J338" s="82"/>
      <c r="K338" s="99"/>
      <c r="L338" s="2"/>
    </row>
    <row r="339" spans="1:17" x14ac:dyDescent="0.2">
      <c r="A339" s="100" t="s">
        <v>270</v>
      </c>
      <c r="B339" s="101"/>
      <c r="C339" s="4"/>
      <c r="D339" s="4"/>
      <c r="E339" s="4"/>
      <c r="F339" s="98"/>
      <c r="G339" s="4"/>
      <c r="H339" s="1"/>
      <c r="I339" s="15"/>
      <c r="K339" s="99"/>
      <c r="L339" s="2"/>
    </row>
    <row r="340" spans="1:17" x14ac:dyDescent="0.2">
      <c r="A340" s="10" t="s">
        <v>179</v>
      </c>
      <c r="C340" s="4">
        <v>1237</v>
      </c>
      <c r="D340" s="5">
        <v>1651</v>
      </c>
      <c r="E340" s="4">
        <v>26441</v>
      </c>
      <c r="F340" s="98"/>
      <c r="G340" s="4">
        <v>75</v>
      </c>
      <c r="H340" s="5">
        <v>173</v>
      </c>
      <c r="I340" s="15">
        <v>995</v>
      </c>
      <c r="J340" s="86">
        <v>995</v>
      </c>
      <c r="K340" s="15">
        <v>995</v>
      </c>
      <c r="L340" s="2"/>
    </row>
    <row r="341" spans="1:17" s="32" customFormat="1" x14ac:dyDescent="0.2">
      <c r="A341" s="10" t="s">
        <v>180</v>
      </c>
      <c r="B341" s="8"/>
      <c r="C341" s="4">
        <v>1503</v>
      </c>
      <c r="D341" s="5">
        <v>1424</v>
      </c>
      <c r="E341" s="4">
        <v>31221</v>
      </c>
      <c r="F341" s="76"/>
      <c r="G341" s="76">
        <v>77</v>
      </c>
      <c r="H341" s="6">
        <v>140</v>
      </c>
      <c r="I341" s="15">
        <v>909</v>
      </c>
      <c r="J341" s="86">
        <v>909</v>
      </c>
      <c r="K341" s="15">
        <v>909</v>
      </c>
      <c r="M341" s="50"/>
      <c r="N341" s="50"/>
      <c r="O341" s="50"/>
      <c r="P341" s="50"/>
      <c r="Q341" s="50"/>
    </row>
    <row r="342" spans="1:17" x14ac:dyDescent="0.2">
      <c r="A342" s="10" t="s">
        <v>54</v>
      </c>
      <c r="C342" s="4">
        <v>2488</v>
      </c>
      <c r="D342" s="5">
        <v>2885</v>
      </c>
      <c r="E342" s="4">
        <v>191920</v>
      </c>
      <c r="F342" s="47">
        <f>SUM(D340:D342)</f>
        <v>5960</v>
      </c>
      <c r="G342" s="4">
        <v>180</v>
      </c>
      <c r="H342" s="5">
        <v>426</v>
      </c>
      <c r="I342" s="15">
        <v>760</v>
      </c>
      <c r="J342" s="86">
        <v>799</v>
      </c>
      <c r="K342" s="15">
        <v>799</v>
      </c>
      <c r="L342" s="2"/>
    </row>
    <row r="343" spans="1:17" x14ac:dyDescent="0.2">
      <c r="C343" s="4"/>
      <c r="D343" s="4"/>
      <c r="E343" s="118"/>
      <c r="F343" s="98"/>
      <c r="G343" s="4"/>
      <c r="H343" s="1"/>
      <c r="I343" s="15"/>
      <c r="K343" s="99"/>
      <c r="L343" s="2"/>
    </row>
    <row r="344" spans="1:17" s="19" customFormat="1" x14ac:dyDescent="0.2">
      <c r="A344" s="100" t="s">
        <v>288</v>
      </c>
      <c r="B344" s="101"/>
      <c r="C344" s="4"/>
      <c r="D344" s="4"/>
      <c r="E344" s="4"/>
      <c r="F344" s="98"/>
      <c r="G344" s="4"/>
      <c r="H344" s="1"/>
      <c r="I344" s="15"/>
      <c r="J344" s="15"/>
      <c r="K344" s="99"/>
    </row>
    <row r="345" spans="1:17" x14ac:dyDescent="0.2">
      <c r="A345" s="14" t="s">
        <v>181</v>
      </c>
      <c r="B345" s="11"/>
      <c r="C345" s="7">
        <v>1558</v>
      </c>
      <c r="D345" s="9">
        <v>1894</v>
      </c>
      <c r="E345" s="7">
        <v>85821</v>
      </c>
      <c r="F345" s="106"/>
      <c r="G345" s="104" t="s">
        <v>308</v>
      </c>
      <c r="H345" s="9">
        <v>161</v>
      </c>
      <c r="I345" s="82">
        <v>860</v>
      </c>
      <c r="J345" s="78">
        <v>886</v>
      </c>
      <c r="K345" s="102">
        <f>SUM(J345,30)</f>
        <v>916</v>
      </c>
      <c r="L345" s="2"/>
    </row>
    <row r="346" spans="1:17" s="19" customFormat="1" x14ac:dyDescent="0.2">
      <c r="A346" s="10" t="s">
        <v>182</v>
      </c>
      <c r="B346" s="8"/>
      <c r="C346" s="4">
        <v>1143</v>
      </c>
      <c r="D346" s="5">
        <v>1192</v>
      </c>
      <c r="E346" s="4">
        <v>80604</v>
      </c>
      <c r="F346" s="98"/>
      <c r="G346" s="4">
        <v>53</v>
      </c>
      <c r="H346" s="5">
        <v>96</v>
      </c>
      <c r="I346" s="15">
        <v>830</v>
      </c>
      <c r="J346" s="86">
        <v>830</v>
      </c>
      <c r="K346" s="111">
        <v>830</v>
      </c>
    </row>
    <row r="347" spans="1:17" x14ac:dyDescent="0.2">
      <c r="A347" s="14" t="s">
        <v>183</v>
      </c>
      <c r="B347" s="11"/>
      <c r="C347" s="7">
        <v>1106</v>
      </c>
      <c r="D347" s="9">
        <v>1459</v>
      </c>
      <c r="E347" s="7">
        <v>62764</v>
      </c>
      <c r="F347" s="104"/>
      <c r="G347" s="7">
        <v>70</v>
      </c>
      <c r="H347" s="9">
        <v>114</v>
      </c>
      <c r="I347" s="82">
        <v>713</v>
      </c>
      <c r="J347" s="78">
        <v>742</v>
      </c>
      <c r="K347" s="102">
        <v>742</v>
      </c>
      <c r="L347" s="2"/>
    </row>
    <row r="348" spans="1:17" x14ac:dyDescent="0.2">
      <c r="A348" s="10" t="s">
        <v>184</v>
      </c>
      <c r="C348" s="4">
        <v>2436</v>
      </c>
      <c r="D348" s="5">
        <v>2467</v>
      </c>
      <c r="E348" s="4">
        <v>119415</v>
      </c>
      <c r="F348" s="47">
        <f>SUM(D345:D348)</f>
        <v>7012</v>
      </c>
      <c r="G348" s="4">
        <v>160</v>
      </c>
      <c r="H348" s="5">
        <v>373</v>
      </c>
      <c r="I348" s="15">
        <v>895</v>
      </c>
      <c r="J348" s="86">
        <v>920</v>
      </c>
      <c r="K348" s="102">
        <f>SUM(J348,49)</f>
        <v>969</v>
      </c>
      <c r="L348" s="2"/>
    </row>
    <row r="349" spans="1:17" x14ac:dyDescent="0.2">
      <c r="C349" s="4"/>
      <c r="D349" s="4"/>
      <c r="E349" s="118"/>
      <c r="F349" s="98"/>
      <c r="G349" s="4"/>
      <c r="H349" s="5"/>
      <c r="I349" s="15"/>
      <c r="K349" s="99"/>
      <c r="L349" s="2"/>
    </row>
    <row r="350" spans="1:17" x14ac:dyDescent="0.2">
      <c r="A350" s="100" t="s">
        <v>185</v>
      </c>
      <c r="B350" s="101"/>
      <c r="C350" s="4"/>
      <c r="D350" s="4"/>
      <c r="E350" s="4"/>
      <c r="F350" s="76"/>
      <c r="G350" s="4"/>
      <c r="H350" s="5"/>
      <c r="I350" s="15"/>
      <c r="K350" s="99"/>
      <c r="L350" s="2"/>
    </row>
    <row r="351" spans="1:17" s="19" customFormat="1" x14ac:dyDescent="0.2">
      <c r="A351" s="10" t="s">
        <v>186</v>
      </c>
      <c r="B351" s="8"/>
      <c r="C351" s="4">
        <v>2129</v>
      </c>
      <c r="D351" s="5">
        <v>2819</v>
      </c>
      <c r="E351" s="4">
        <v>106566</v>
      </c>
      <c r="F351" s="98"/>
      <c r="G351" s="7">
        <v>91</v>
      </c>
      <c r="H351" s="6">
        <v>285</v>
      </c>
      <c r="I351" s="15">
        <v>790</v>
      </c>
      <c r="J351" s="86">
        <v>827</v>
      </c>
      <c r="K351" s="15">
        <v>827</v>
      </c>
    </row>
    <row r="352" spans="1:17" x14ac:dyDescent="0.2">
      <c r="A352" s="14" t="s">
        <v>187</v>
      </c>
      <c r="B352" s="11"/>
      <c r="C352" s="7">
        <v>2379</v>
      </c>
      <c r="D352" s="9">
        <v>2849</v>
      </c>
      <c r="E352" s="7">
        <v>134262</v>
      </c>
      <c r="F352" s="106"/>
      <c r="G352" s="104" t="s">
        <v>308</v>
      </c>
      <c r="H352" s="9">
        <v>127</v>
      </c>
      <c r="I352" s="82">
        <v>820</v>
      </c>
      <c r="J352" s="78">
        <v>820</v>
      </c>
      <c r="K352" s="82">
        <v>820</v>
      </c>
      <c r="L352" s="2"/>
    </row>
    <row r="353" spans="1:17" x14ac:dyDescent="0.2">
      <c r="A353" s="10" t="s">
        <v>188</v>
      </c>
      <c r="C353" s="4">
        <v>1975</v>
      </c>
      <c r="D353" s="5">
        <v>2326</v>
      </c>
      <c r="E353" s="4">
        <v>96212</v>
      </c>
      <c r="F353" s="98"/>
      <c r="G353" s="7">
        <v>56</v>
      </c>
      <c r="H353" s="5">
        <v>155</v>
      </c>
      <c r="I353" s="15">
        <v>943</v>
      </c>
      <c r="J353" s="86">
        <v>943</v>
      </c>
      <c r="K353" s="15">
        <v>943</v>
      </c>
      <c r="L353" s="2"/>
    </row>
    <row r="354" spans="1:17" s="49" customFormat="1" ht="15" customHeight="1" x14ac:dyDescent="0.2">
      <c r="A354" s="10" t="s">
        <v>189</v>
      </c>
      <c r="B354" s="8"/>
      <c r="C354" s="4">
        <v>1306</v>
      </c>
      <c r="D354" s="5">
        <v>1404</v>
      </c>
      <c r="E354" s="4">
        <v>211725</v>
      </c>
      <c r="F354" s="76"/>
      <c r="G354" s="7">
        <v>59</v>
      </c>
      <c r="H354" s="5">
        <v>118</v>
      </c>
      <c r="I354" s="15">
        <v>900</v>
      </c>
      <c r="J354" s="86">
        <v>900</v>
      </c>
      <c r="K354" s="15">
        <v>900</v>
      </c>
      <c r="M354" s="7"/>
      <c r="N354" s="7"/>
      <c r="O354" s="7"/>
      <c r="P354" s="7"/>
      <c r="Q354" s="7"/>
    </row>
    <row r="355" spans="1:17" x14ac:dyDescent="0.2">
      <c r="A355" s="144" t="s">
        <v>190</v>
      </c>
      <c r="B355" s="145"/>
      <c r="C355" s="146">
        <v>2183</v>
      </c>
      <c r="D355" s="73">
        <v>2721</v>
      </c>
      <c r="E355" s="146">
        <v>38487</v>
      </c>
      <c r="F355" s="147"/>
      <c r="G355" s="146">
        <v>34</v>
      </c>
      <c r="H355" s="73">
        <v>67</v>
      </c>
      <c r="I355" s="148">
        <v>769</v>
      </c>
      <c r="J355" s="88">
        <v>769</v>
      </c>
      <c r="K355" s="148">
        <v>769</v>
      </c>
      <c r="L355" s="2"/>
    </row>
    <row r="356" spans="1:17" ht="12.75" customHeight="1" x14ac:dyDescent="0.2">
      <c r="A356" s="10" t="s">
        <v>191</v>
      </c>
      <c r="C356" s="4">
        <v>1694</v>
      </c>
      <c r="D356" s="5">
        <v>1779</v>
      </c>
      <c r="E356" s="4">
        <v>93756</v>
      </c>
      <c r="F356" s="47">
        <f>SUM(D351:D356)</f>
        <v>13898</v>
      </c>
      <c r="G356" s="104" t="s">
        <v>308</v>
      </c>
      <c r="H356" s="5">
        <v>17</v>
      </c>
      <c r="I356" s="15">
        <v>900</v>
      </c>
      <c r="J356" s="86">
        <v>900</v>
      </c>
      <c r="K356" s="15">
        <v>900</v>
      </c>
      <c r="L356" s="2"/>
    </row>
    <row r="357" spans="1:17" x14ac:dyDescent="0.2">
      <c r="C357" s="4"/>
      <c r="D357" s="4"/>
      <c r="E357" s="118"/>
      <c r="F357" s="98"/>
      <c r="H357" s="1"/>
      <c r="I357" s="15"/>
      <c r="K357" s="99"/>
      <c r="L357" s="2"/>
    </row>
    <row r="358" spans="1:17" x14ac:dyDescent="0.2">
      <c r="A358" s="100" t="s">
        <v>247</v>
      </c>
      <c r="B358" s="101"/>
      <c r="C358" s="4"/>
      <c r="D358" s="4"/>
      <c r="E358" s="4"/>
      <c r="F358" s="98"/>
      <c r="H358" s="1"/>
      <c r="I358" s="15"/>
      <c r="K358" s="99"/>
      <c r="L358" s="2"/>
    </row>
    <row r="359" spans="1:17" s="19" customFormat="1" x14ac:dyDescent="0.2">
      <c r="A359" s="10" t="s">
        <v>192</v>
      </c>
      <c r="B359" s="8"/>
      <c r="C359" s="4">
        <v>1059</v>
      </c>
      <c r="D359" s="5">
        <v>1152</v>
      </c>
      <c r="E359" s="4">
        <v>129075</v>
      </c>
      <c r="F359" s="98"/>
      <c r="G359" s="4">
        <v>125</v>
      </c>
      <c r="H359" s="5">
        <v>264</v>
      </c>
      <c r="I359" s="15">
        <v>812</v>
      </c>
      <c r="J359" s="86">
        <v>750</v>
      </c>
      <c r="K359" s="15">
        <v>750</v>
      </c>
    </row>
    <row r="360" spans="1:17" x14ac:dyDescent="0.2">
      <c r="A360" s="14" t="s">
        <v>193</v>
      </c>
      <c r="B360" s="11"/>
      <c r="C360" s="7">
        <v>542</v>
      </c>
      <c r="D360" s="9">
        <v>1274</v>
      </c>
      <c r="E360" s="7">
        <v>83841</v>
      </c>
      <c r="F360" s="106"/>
      <c r="G360" s="7">
        <v>20</v>
      </c>
      <c r="H360" s="71">
        <v>562</v>
      </c>
      <c r="I360" s="82">
        <v>727</v>
      </c>
      <c r="J360" s="78">
        <v>727</v>
      </c>
      <c r="K360" s="82">
        <v>727</v>
      </c>
      <c r="L360" s="2"/>
    </row>
    <row r="361" spans="1:17" s="19" customFormat="1" x14ac:dyDescent="0.2">
      <c r="A361" s="10" t="s">
        <v>194</v>
      </c>
      <c r="B361" s="8"/>
      <c r="C361" s="4">
        <v>1895</v>
      </c>
      <c r="D361" s="5">
        <v>2222</v>
      </c>
      <c r="E361" s="4">
        <v>119128</v>
      </c>
      <c r="F361" s="98"/>
      <c r="G361" s="7">
        <v>29</v>
      </c>
      <c r="H361" s="5">
        <v>591</v>
      </c>
      <c r="I361" s="15">
        <v>860</v>
      </c>
      <c r="J361" s="86">
        <v>860</v>
      </c>
      <c r="K361" s="15">
        <v>860</v>
      </c>
    </row>
    <row r="362" spans="1:17" x14ac:dyDescent="0.2">
      <c r="A362" s="14" t="s">
        <v>195</v>
      </c>
      <c r="B362" s="11"/>
      <c r="C362" s="7">
        <v>1994</v>
      </c>
      <c r="D362" s="9">
        <v>1791</v>
      </c>
      <c r="E362" s="7">
        <v>112957</v>
      </c>
      <c r="F362" s="106"/>
      <c r="G362" s="7">
        <v>55</v>
      </c>
      <c r="H362" s="71">
        <v>901</v>
      </c>
      <c r="I362" s="82">
        <v>727</v>
      </c>
      <c r="J362" s="78">
        <v>727</v>
      </c>
      <c r="K362" s="82">
        <v>727</v>
      </c>
      <c r="L362" s="2"/>
    </row>
    <row r="363" spans="1:17" s="19" customFormat="1" x14ac:dyDescent="0.2">
      <c r="A363" s="10" t="s">
        <v>196</v>
      </c>
      <c r="B363" s="8"/>
      <c r="C363" s="4">
        <v>507</v>
      </c>
      <c r="D363" s="5">
        <v>350</v>
      </c>
      <c r="E363" s="4">
        <v>30452</v>
      </c>
      <c r="F363" s="98"/>
      <c r="G363" s="4">
        <v>33</v>
      </c>
      <c r="H363" s="5">
        <v>95</v>
      </c>
      <c r="I363" s="15">
        <v>812</v>
      </c>
      <c r="J363" s="86">
        <v>750</v>
      </c>
      <c r="K363" s="15">
        <v>750</v>
      </c>
    </row>
    <row r="364" spans="1:17" s="19" customFormat="1" x14ac:dyDescent="0.2">
      <c r="A364" s="14" t="s">
        <v>197</v>
      </c>
      <c r="B364" s="11"/>
      <c r="C364" s="7">
        <v>1741</v>
      </c>
      <c r="D364" s="9">
        <v>1722</v>
      </c>
      <c r="E364" s="7">
        <v>108303</v>
      </c>
      <c r="F364" s="149"/>
      <c r="G364" s="104" t="s">
        <v>308</v>
      </c>
      <c r="H364" s="71" t="s">
        <v>308</v>
      </c>
      <c r="I364" s="82">
        <v>853</v>
      </c>
      <c r="J364" s="78">
        <v>939</v>
      </c>
      <c r="K364" s="82">
        <v>939</v>
      </c>
    </row>
    <row r="365" spans="1:17" x14ac:dyDescent="0.2">
      <c r="A365" s="14" t="s">
        <v>198</v>
      </c>
      <c r="B365" s="11"/>
      <c r="C365" s="7">
        <v>1940</v>
      </c>
      <c r="D365" s="9">
        <v>1961</v>
      </c>
      <c r="E365" s="7">
        <v>222109</v>
      </c>
      <c r="F365" s="106"/>
      <c r="G365" s="104" t="s">
        <v>308</v>
      </c>
      <c r="H365" s="71" t="s">
        <v>308</v>
      </c>
      <c r="I365" s="82">
        <v>853</v>
      </c>
      <c r="J365" s="78">
        <v>939</v>
      </c>
      <c r="K365" s="82">
        <v>939</v>
      </c>
      <c r="L365" s="2"/>
    </row>
    <row r="366" spans="1:17" s="19" customFormat="1" x14ac:dyDescent="0.2">
      <c r="A366" s="10" t="s">
        <v>199</v>
      </c>
      <c r="B366" s="8"/>
      <c r="C366" s="7">
        <v>2010</v>
      </c>
      <c r="D366" s="5">
        <v>2220</v>
      </c>
      <c r="E366" s="7">
        <v>97062</v>
      </c>
      <c r="F366" s="98"/>
      <c r="G366" s="76" t="s">
        <v>308</v>
      </c>
      <c r="H366" s="6" t="s">
        <v>308</v>
      </c>
      <c r="I366" s="82">
        <v>937</v>
      </c>
      <c r="J366" s="86">
        <v>937</v>
      </c>
      <c r="K366" s="15">
        <v>937</v>
      </c>
      <c r="L366" s="18">
        <v>939</v>
      </c>
    </row>
    <row r="367" spans="1:17" x14ac:dyDescent="0.2">
      <c r="A367" s="14" t="s">
        <v>200</v>
      </c>
      <c r="B367" s="11"/>
      <c r="C367" s="7">
        <v>1866</v>
      </c>
      <c r="D367" s="9">
        <v>1954</v>
      </c>
      <c r="E367" s="7">
        <v>106324</v>
      </c>
      <c r="F367" s="106"/>
      <c r="G367" s="104" t="s">
        <v>308</v>
      </c>
      <c r="H367" s="71" t="s">
        <v>308</v>
      </c>
      <c r="I367" s="82">
        <v>853</v>
      </c>
      <c r="J367" s="78">
        <v>939</v>
      </c>
      <c r="K367" s="82">
        <v>939</v>
      </c>
      <c r="L367" s="2"/>
    </row>
    <row r="368" spans="1:17" s="19" customFormat="1" x14ac:dyDescent="0.2">
      <c r="A368" s="10" t="s">
        <v>201</v>
      </c>
      <c r="B368" s="8"/>
      <c r="C368" s="4">
        <v>1299</v>
      </c>
      <c r="D368" s="5">
        <v>1649</v>
      </c>
      <c r="E368" s="4">
        <v>81971</v>
      </c>
      <c r="F368" s="98"/>
      <c r="G368" s="4">
        <v>100</v>
      </c>
      <c r="H368" s="5">
        <v>359</v>
      </c>
      <c r="I368" s="15">
        <v>812</v>
      </c>
      <c r="J368" s="86">
        <v>750</v>
      </c>
      <c r="K368" s="15">
        <v>750</v>
      </c>
    </row>
    <row r="369" spans="1:12" ht="12" customHeight="1" x14ac:dyDescent="0.2">
      <c r="A369" s="14" t="s">
        <v>202</v>
      </c>
      <c r="B369" s="11"/>
      <c r="C369" s="7">
        <v>1556</v>
      </c>
      <c r="D369" s="9">
        <v>1593</v>
      </c>
      <c r="E369" s="7">
        <v>62452</v>
      </c>
      <c r="F369" s="103">
        <f>SUM(D359:D369)</f>
        <v>17888</v>
      </c>
      <c r="G369" s="104" t="s">
        <v>308</v>
      </c>
      <c r="H369" s="71" t="s">
        <v>308</v>
      </c>
      <c r="I369" s="82">
        <v>937</v>
      </c>
      <c r="J369" s="78">
        <v>937</v>
      </c>
      <c r="K369" s="82">
        <v>937</v>
      </c>
      <c r="L369" s="2"/>
    </row>
    <row r="370" spans="1:12" x14ac:dyDescent="0.2">
      <c r="C370" s="4"/>
      <c r="D370" s="4"/>
      <c r="E370" s="118"/>
      <c r="F370" s="98"/>
      <c r="G370" s="4"/>
      <c r="H370" s="1"/>
      <c r="I370" s="15"/>
      <c r="K370" s="99"/>
      <c r="L370" s="2"/>
    </row>
    <row r="371" spans="1:12" x14ac:dyDescent="0.2">
      <c r="A371" s="100" t="s">
        <v>355</v>
      </c>
      <c r="B371" s="101"/>
      <c r="C371" s="4"/>
      <c r="D371" s="4"/>
      <c r="E371" s="4"/>
      <c r="F371" s="98"/>
      <c r="G371" s="4"/>
      <c r="H371" s="1"/>
      <c r="I371" s="15"/>
      <c r="K371" s="99"/>
      <c r="L371" s="2"/>
    </row>
    <row r="372" spans="1:12" x14ac:dyDescent="0.2">
      <c r="A372" s="10" t="s">
        <v>203</v>
      </c>
      <c r="C372" s="4">
        <v>2020</v>
      </c>
      <c r="D372" s="5">
        <v>1951</v>
      </c>
      <c r="E372" s="4">
        <v>157466</v>
      </c>
      <c r="F372" s="98"/>
      <c r="G372" s="4">
        <v>736</v>
      </c>
      <c r="H372" s="5">
        <v>1132</v>
      </c>
      <c r="I372" s="15">
        <v>704</v>
      </c>
      <c r="J372" s="86">
        <v>704</v>
      </c>
      <c r="K372" s="111">
        <v>704</v>
      </c>
      <c r="L372" s="2"/>
    </row>
    <row r="373" spans="1:12" x14ac:dyDescent="0.2">
      <c r="A373" s="10" t="s">
        <v>204</v>
      </c>
      <c r="C373" s="4">
        <v>1371</v>
      </c>
      <c r="D373" s="5">
        <v>1565</v>
      </c>
      <c r="E373" s="4">
        <v>90618</v>
      </c>
      <c r="F373" s="98"/>
      <c r="G373" s="104" t="s">
        <v>338</v>
      </c>
      <c r="H373" s="5">
        <v>0</v>
      </c>
      <c r="I373" s="15">
        <v>882</v>
      </c>
      <c r="J373" s="86">
        <v>882</v>
      </c>
      <c r="K373" s="111">
        <v>882</v>
      </c>
      <c r="L373" s="2"/>
    </row>
    <row r="374" spans="1:12" s="19" customFormat="1" x14ac:dyDescent="0.2">
      <c r="A374" s="14" t="s">
        <v>348</v>
      </c>
      <c r="B374" s="8"/>
      <c r="C374" s="4">
        <v>383</v>
      </c>
      <c r="D374" s="5">
        <v>962</v>
      </c>
      <c r="E374" s="4">
        <v>1345</v>
      </c>
      <c r="F374" s="98"/>
      <c r="G374" s="4">
        <v>7</v>
      </c>
      <c r="H374" s="5">
        <v>166</v>
      </c>
      <c r="I374" s="15">
        <v>895</v>
      </c>
      <c r="J374" s="86">
        <v>895</v>
      </c>
      <c r="K374" s="102">
        <f>SUM(J374,40)</f>
        <v>935</v>
      </c>
    </row>
    <row r="375" spans="1:12" s="19" customFormat="1" x14ac:dyDescent="0.2">
      <c r="A375" s="14" t="s">
        <v>205</v>
      </c>
      <c r="B375" s="11"/>
      <c r="C375" s="7">
        <v>645</v>
      </c>
      <c r="D375" s="9">
        <v>703</v>
      </c>
      <c r="E375" s="7">
        <v>29987</v>
      </c>
      <c r="F375" s="106"/>
      <c r="G375" s="7">
        <v>34</v>
      </c>
      <c r="H375" s="9">
        <v>17</v>
      </c>
      <c r="I375" s="82">
        <v>685</v>
      </c>
      <c r="J375" s="78">
        <v>788</v>
      </c>
      <c r="K375" s="102">
        <v>788</v>
      </c>
    </row>
    <row r="376" spans="1:12" x14ac:dyDescent="0.2">
      <c r="A376" s="14" t="s">
        <v>206</v>
      </c>
      <c r="B376" s="11"/>
      <c r="C376" s="7">
        <v>1369</v>
      </c>
      <c r="D376" s="9">
        <v>1488</v>
      </c>
      <c r="E376" s="7">
        <v>78327</v>
      </c>
      <c r="F376" s="106"/>
      <c r="G376" s="7">
        <v>1</v>
      </c>
      <c r="H376" s="9">
        <v>11</v>
      </c>
      <c r="I376" s="82">
        <v>695</v>
      </c>
      <c r="J376" s="78">
        <v>723</v>
      </c>
      <c r="K376" s="102">
        <v>723</v>
      </c>
      <c r="L376" s="2"/>
    </row>
    <row r="377" spans="1:12" s="19" customFormat="1" ht="15" customHeight="1" x14ac:dyDescent="0.2">
      <c r="A377" s="10" t="s">
        <v>343</v>
      </c>
      <c r="B377" s="8"/>
      <c r="C377" s="4">
        <v>837</v>
      </c>
      <c r="D377" s="5">
        <v>1059</v>
      </c>
      <c r="E377" s="4">
        <v>3569</v>
      </c>
      <c r="F377" s="98"/>
      <c r="G377" s="7">
        <v>288</v>
      </c>
      <c r="H377" s="5">
        <v>329</v>
      </c>
      <c r="I377" s="15">
        <v>795</v>
      </c>
      <c r="J377" s="86">
        <v>795</v>
      </c>
      <c r="K377" s="111">
        <v>795</v>
      </c>
    </row>
    <row r="378" spans="1:12" x14ac:dyDescent="0.2">
      <c r="A378" s="14" t="s">
        <v>245</v>
      </c>
      <c r="B378" s="11"/>
      <c r="C378" s="7">
        <v>999</v>
      </c>
      <c r="D378" s="9">
        <v>1075</v>
      </c>
      <c r="E378" s="7">
        <v>12524</v>
      </c>
      <c r="F378" s="106"/>
      <c r="G378" s="7">
        <v>35</v>
      </c>
      <c r="H378" s="9">
        <v>76</v>
      </c>
      <c r="I378" s="82">
        <v>789</v>
      </c>
      <c r="J378" s="78">
        <v>855</v>
      </c>
      <c r="K378" s="102">
        <f>SUM(J378,68)</f>
        <v>923</v>
      </c>
      <c r="L378" s="2"/>
    </row>
    <row r="379" spans="1:12" x14ac:dyDescent="0.2">
      <c r="A379" s="10" t="s">
        <v>207</v>
      </c>
      <c r="C379" s="4">
        <v>1765</v>
      </c>
      <c r="D379" s="5">
        <v>2035</v>
      </c>
      <c r="E379" s="4">
        <v>133982</v>
      </c>
      <c r="F379" s="98"/>
      <c r="G379" s="7">
        <v>200</v>
      </c>
      <c r="H379" s="5">
        <v>397</v>
      </c>
      <c r="I379" s="15">
        <v>1070</v>
      </c>
      <c r="J379" s="86">
        <v>1070</v>
      </c>
      <c r="K379" s="111">
        <v>1070</v>
      </c>
      <c r="L379" s="2"/>
    </row>
    <row r="380" spans="1:12" s="19" customFormat="1" x14ac:dyDescent="0.2">
      <c r="A380" s="10" t="s">
        <v>208</v>
      </c>
      <c r="B380" s="8"/>
      <c r="C380" s="4">
        <v>1063</v>
      </c>
      <c r="D380" s="5">
        <v>1059</v>
      </c>
      <c r="E380" s="4">
        <v>36743</v>
      </c>
      <c r="F380" s="98"/>
      <c r="G380" s="76" t="s">
        <v>308</v>
      </c>
      <c r="H380" s="5">
        <v>34</v>
      </c>
      <c r="I380" s="15">
        <v>706</v>
      </c>
      <c r="J380" s="86">
        <v>762</v>
      </c>
      <c r="K380" s="111">
        <v>762</v>
      </c>
    </row>
    <row r="381" spans="1:12" x14ac:dyDescent="0.2">
      <c r="A381" s="14" t="s">
        <v>209</v>
      </c>
      <c r="B381" s="11"/>
      <c r="C381" s="7">
        <v>2466</v>
      </c>
      <c r="D381" s="9">
        <v>2628</v>
      </c>
      <c r="E381" s="7">
        <v>118645</v>
      </c>
      <c r="F381" s="106"/>
      <c r="G381" s="7">
        <v>215</v>
      </c>
      <c r="H381" s="9">
        <v>235</v>
      </c>
      <c r="I381" s="82">
        <v>783</v>
      </c>
      <c r="J381" s="78">
        <v>806</v>
      </c>
      <c r="K381" s="102">
        <f>SUM(J381,47.36)</f>
        <v>853.36</v>
      </c>
      <c r="L381" s="2"/>
    </row>
    <row r="382" spans="1:12" x14ac:dyDescent="0.2">
      <c r="A382" s="10" t="s">
        <v>210</v>
      </c>
      <c r="C382" s="4">
        <v>910</v>
      </c>
      <c r="D382" s="5">
        <v>1038</v>
      </c>
      <c r="E382" s="4">
        <v>60517</v>
      </c>
      <c r="F382" s="98"/>
      <c r="G382" s="76" t="s">
        <v>308</v>
      </c>
      <c r="H382" s="6" t="s">
        <v>308</v>
      </c>
      <c r="I382" s="15">
        <v>785</v>
      </c>
      <c r="J382" s="86">
        <v>810</v>
      </c>
      <c r="K382" s="111">
        <v>810</v>
      </c>
      <c r="L382" s="2"/>
    </row>
    <row r="383" spans="1:12" x14ac:dyDescent="0.2">
      <c r="A383" s="10" t="s">
        <v>211</v>
      </c>
      <c r="B383" s="122" t="s">
        <v>358</v>
      </c>
      <c r="C383" s="134">
        <v>1697</v>
      </c>
      <c r="D383" s="5">
        <v>1772</v>
      </c>
      <c r="E383" s="4">
        <v>247103</v>
      </c>
      <c r="F383" s="98"/>
      <c r="G383" s="76" t="s">
        <v>308</v>
      </c>
      <c r="H383" s="6" t="s">
        <v>308</v>
      </c>
      <c r="I383" s="15">
        <v>785</v>
      </c>
      <c r="J383" s="86">
        <v>810</v>
      </c>
      <c r="K383" s="111">
        <v>810</v>
      </c>
      <c r="L383" s="2"/>
    </row>
    <row r="384" spans="1:12" s="19" customFormat="1" x14ac:dyDescent="0.2">
      <c r="A384" s="10" t="s">
        <v>212</v>
      </c>
      <c r="B384" s="8"/>
      <c r="C384" s="4">
        <v>1948</v>
      </c>
      <c r="D384" s="5">
        <v>1859</v>
      </c>
      <c r="E384" s="4">
        <v>98656</v>
      </c>
      <c r="F384" s="98"/>
      <c r="G384" s="104" t="s">
        <v>308</v>
      </c>
      <c r="H384" s="5">
        <v>75</v>
      </c>
      <c r="I384" s="15">
        <v>689</v>
      </c>
      <c r="J384" s="86">
        <v>709.7</v>
      </c>
      <c r="K384" s="102">
        <f>SUM(J384,90)</f>
        <v>799.7</v>
      </c>
    </row>
    <row r="385" spans="1:12" s="19" customFormat="1" x14ac:dyDescent="0.2">
      <c r="A385" s="14" t="s">
        <v>213</v>
      </c>
      <c r="B385" s="150"/>
      <c r="C385" s="7">
        <v>877</v>
      </c>
      <c r="D385" s="9">
        <v>888</v>
      </c>
      <c r="E385" s="7">
        <v>18867</v>
      </c>
      <c r="F385" s="104"/>
      <c r="G385" s="7">
        <v>8</v>
      </c>
      <c r="H385" s="9">
        <v>0</v>
      </c>
      <c r="I385" s="82">
        <v>1070</v>
      </c>
      <c r="J385" s="78">
        <v>1100</v>
      </c>
      <c r="K385" s="102">
        <v>1100</v>
      </c>
    </row>
    <row r="386" spans="1:12" s="19" customFormat="1" x14ac:dyDescent="0.2">
      <c r="A386" s="14" t="s">
        <v>313</v>
      </c>
      <c r="B386" s="11"/>
      <c r="C386" s="7">
        <v>490</v>
      </c>
      <c r="D386" s="9">
        <v>948</v>
      </c>
      <c r="E386" s="7">
        <v>1608</v>
      </c>
      <c r="F386" s="104"/>
      <c r="G386" s="7">
        <v>116</v>
      </c>
      <c r="H386" s="9">
        <v>400</v>
      </c>
      <c r="I386" s="82">
        <v>958</v>
      </c>
      <c r="J386" s="78">
        <v>958</v>
      </c>
      <c r="K386" s="102">
        <f>SUM(J386,80)</f>
        <v>1038</v>
      </c>
    </row>
    <row r="387" spans="1:12" s="19" customFormat="1" x14ac:dyDescent="0.2">
      <c r="A387" s="14" t="s">
        <v>214</v>
      </c>
      <c r="B387" s="11"/>
      <c r="C387" s="7">
        <v>945</v>
      </c>
      <c r="D387" s="9">
        <v>1211</v>
      </c>
      <c r="E387" s="7">
        <v>75504</v>
      </c>
      <c r="F387" s="106"/>
      <c r="G387" s="7">
        <v>78</v>
      </c>
      <c r="H387" s="9">
        <v>270</v>
      </c>
      <c r="I387" s="82">
        <v>729</v>
      </c>
      <c r="J387" s="78">
        <v>729</v>
      </c>
      <c r="K387" s="102">
        <f>SUM(J387,30)</f>
        <v>759</v>
      </c>
    </row>
    <row r="388" spans="1:12" s="19" customFormat="1" x14ac:dyDescent="0.2">
      <c r="A388" s="14" t="s">
        <v>215</v>
      </c>
      <c r="B388" s="11"/>
      <c r="C388" s="7">
        <v>2700</v>
      </c>
      <c r="D388" s="9">
        <v>3212</v>
      </c>
      <c r="E388" s="7">
        <v>215365</v>
      </c>
      <c r="F388" s="106"/>
      <c r="G388" s="104" t="s">
        <v>308</v>
      </c>
      <c r="H388" s="9">
        <v>234</v>
      </c>
      <c r="I388" s="82">
        <v>670</v>
      </c>
      <c r="J388" s="78">
        <v>670</v>
      </c>
      <c r="K388" s="102">
        <v>670</v>
      </c>
    </row>
    <row r="389" spans="1:12" x14ac:dyDescent="0.2">
      <c r="A389" s="14" t="s">
        <v>216</v>
      </c>
      <c r="B389" s="11"/>
      <c r="C389" s="7">
        <v>2068</v>
      </c>
      <c r="D389" s="9">
        <v>2122</v>
      </c>
      <c r="E389" s="7">
        <v>137452</v>
      </c>
      <c r="F389" s="106"/>
      <c r="G389" s="7">
        <v>200</v>
      </c>
      <c r="H389" s="9">
        <v>234</v>
      </c>
      <c r="I389" s="82">
        <v>670</v>
      </c>
      <c r="J389" s="78">
        <v>670</v>
      </c>
      <c r="K389" s="102">
        <v>670</v>
      </c>
      <c r="L389" s="2"/>
    </row>
    <row r="390" spans="1:12" x14ac:dyDescent="0.2">
      <c r="A390" s="10" t="s">
        <v>217</v>
      </c>
      <c r="C390" s="4">
        <v>1710</v>
      </c>
      <c r="D390" s="5">
        <v>1854</v>
      </c>
      <c r="E390" s="4">
        <v>164590</v>
      </c>
      <c r="F390" s="98"/>
      <c r="G390" s="7">
        <v>92</v>
      </c>
      <c r="H390" s="5">
        <v>88</v>
      </c>
      <c r="I390" s="15">
        <v>640</v>
      </c>
      <c r="J390" s="86">
        <v>640</v>
      </c>
      <c r="K390" s="111">
        <v>640</v>
      </c>
      <c r="L390" s="2"/>
    </row>
    <row r="391" spans="1:12" x14ac:dyDescent="0.2">
      <c r="A391" s="10" t="s">
        <v>218</v>
      </c>
      <c r="C391" s="4">
        <v>977</v>
      </c>
      <c r="D391" s="5">
        <v>1045</v>
      </c>
      <c r="E391" s="4">
        <v>56867</v>
      </c>
      <c r="F391" s="98"/>
      <c r="G391" s="7">
        <v>13</v>
      </c>
      <c r="H391" s="5">
        <v>20</v>
      </c>
      <c r="I391" s="15">
        <v>701.5</v>
      </c>
      <c r="J391" s="86">
        <v>722.55</v>
      </c>
      <c r="K391" s="111">
        <v>722.55</v>
      </c>
      <c r="L391" s="2"/>
    </row>
    <row r="392" spans="1:12" s="19" customFormat="1" x14ac:dyDescent="0.2">
      <c r="A392" s="10" t="s">
        <v>250</v>
      </c>
      <c r="B392" s="8"/>
      <c r="C392" s="4">
        <v>1417</v>
      </c>
      <c r="D392" s="5">
        <v>1684</v>
      </c>
      <c r="E392" s="4">
        <v>20058</v>
      </c>
      <c r="F392" s="98"/>
      <c r="G392" s="7">
        <v>69</v>
      </c>
      <c r="H392" s="5">
        <v>68</v>
      </c>
      <c r="I392" s="15">
        <v>887</v>
      </c>
      <c r="J392" s="86">
        <v>887</v>
      </c>
      <c r="K392" s="111">
        <v>887</v>
      </c>
    </row>
    <row r="393" spans="1:12" x14ac:dyDescent="0.2">
      <c r="A393" s="14" t="s">
        <v>327</v>
      </c>
      <c r="B393" s="11"/>
      <c r="C393" s="7">
        <v>286</v>
      </c>
      <c r="D393" s="9">
        <v>99</v>
      </c>
      <c r="E393" s="7">
        <v>1207</v>
      </c>
      <c r="F393" s="106"/>
      <c r="G393" s="7">
        <v>47</v>
      </c>
      <c r="H393" s="9">
        <v>19</v>
      </c>
      <c r="I393" s="82">
        <v>799</v>
      </c>
      <c r="J393" s="78">
        <v>799</v>
      </c>
      <c r="K393" s="102">
        <f>SUM(J393,30)</f>
        <v>829</v>
      </c>
      <c r="L393" s="2"/>
    </row>
    <row r="394" spans="1:12" x14ac:dyDescent="0.2">
      <c r="A394" s="10" t="s">
        <v>219</v>
      </c>
      <c r="C394" s="4">
        <v>1217</v>
      </c>
      <c r="D394" s="5">
        <v>1239</v>
      </c>
      <c r="E394" s="4">
        <v>20889</v>
      </c>
      <c r="F394" s="98"/>
      <c r="G394" s="7">
        <v>264</v>
      </c>
      <c r="H394" s="5">
        <v>472</v>
      </c>
      <c r="I394" s="15">
        <v>931</v>
      </c>
      <c r="J394" s="86">
        <v>959</v>
      </c>
      <c r="K394" s="111">
        <f>SUM(J394,61)</f>
        <v>1020</v>
      </c>
      <c r="L394" s="2"/>
    </row>
    <row r="395" spans="1:12" x14ac:dyDescent="0.2">
      <c r="A395" s="10" t="s">
        <v>220</v>
      </c>
      <c r="C395" s="4">
        <v>1514</v>
      </c>
      <c r="D395" s="5">
        <v>1511</v>
      </c>
      <c r="E395" s="4">
        <v>28989</v>
      </c>
      <c r="F395" s="98"/>
      <c r="G395" s="7">
        <v>23</v>
      </c>
      <c r="H395" s="5">
        <v>31</v>
      </c>
      <c r="I395" s="15">
        <v>981</v>
      </c>
      <c r="J395" s="86">
        <v>981</v>
      </c>
      <c r="K395" s="111">
        <v>981</v>
      </c>
      <c r="L395" s="2"/>
    </row>
    <row r="396" spans="1:12" x14ac:dyDescent="0.2">
      <c r="A396" s="10" t="s">
        <v>221</v>
      </c>
      <c r="C396" s="4">
        <v>1950</v>
      </c>
      <c r="D396" s="5">
        <v>1932</v>
      </c>
      <c r="E396" s="4">
        <v>103428</v>
      </c>
      <c r="F396" s="98"/>
      <c r="G396" s="76" t="s">
        <v>308</v>
      </c>
      <c r="H396" s="5">
        <v>151</v>
      </c>
      <c r="I396" s="15">
        <v>706</v>
      </c>
      <c r="J396" s="86">
        <v>762</v>
      </c>
      <c r="K396" s="111">
        <v>762</v>
      </c>
      <c r="L396" s="2"/>
    </row>
    <row r="397" spans="1:12" x14ac:dyDescent="0.2">
      <c r="A397" s="10" t="s">
        <v>280</v>
      </c>
      <c r="C397" s="4">
        <v>772</v>
      </c>
      <c r="D397" s="5">
        <v>933</v>
      </c>
      <c r="E397" s="4">
        <v>6735</v>
      </c>
      <c r="F397" s="98"/>
      <c r="G397" s="7">
        <v>39</v>
      </c>
      <c r="H397" s="5">
        <v>73</v>
      </c>
      <c r="I397" s="15">
        <v>920</v>
      </c>
      <c r="J397" s="86">
        <v>895</v>
      </c>
      <c r="K397" s="111">
        <v>895</v>
      </c>
      <c r="L397" s="2"/>
    </row>
    <row r="398" spans="1:12" x14ac:dyDescent="0.2">
      <c r="A398" s="10" t="s">
        <v>222</v>
      </c>
      <c r="C398" s="4">
        <v>690</v>
      </c>
      <c r="D398" s="5">
        <v>725</v>
      </c>
      <c r="E398" s="4">
        <v>10458</v>
      </c>
      <c r="F398" s="98"/>
      <c r="G398" s="7">
        <v>242</v>
      </c>
      <c r="H398" s="5">
        <v>327</v>
      </c>
      <c r="I398" s="15">
        <v>1070</v>
      </c>
      <c r="J398" s="86">
        <v>1070</v>
      </c>
      <c r="K398" s="102">
        <f>SUM(J398,58)</f>
        <v>1128</v>
      </c>
      <c r="L398" s="2"/>
    </row>
    <row r="399" spans="1:12" x14ac:dyDescent="0.2">
      <c r="A399" s="10" t="s">
        <v>223</v>
      </c>
      <c r="C399" s="4">
        <v>1717</v>
      </c>
      <c r="D399" s="5">
        <v>2348</v>
      </c>
      <c r="E399" s="4">
        <v>119200</v>
      </c>
      <c r="F399" s="98"/>
      <c r="G399" s="7">
        <v>216</v>
      </c>
      <c r="H399" s="5">
        <v>658</v>
      </c>
      <c r="I399" s="15">
        <v>849</v>
      </c>
      <c r="J399" s="86">
        <v>849</v>
      </c>
      <c r="K399" s="111">
        <v>849</v>
      </c>
      <c r="L399" s="2"/>
    </row>
    <row r="400" spans="1:12" s="19" customFormat="1" x14ac:dyDescent="0.2">
      <c r="A400" s="10" t="s">
        <v>224</v>
      </c>
      <c r="B400" s="8"/>
      <c r="C400" s="4">
        <v>1181</v>
      </c>
      <c r="D400" s="5">
        <v>1287</v>
      </c>
      <c r="E400" s="4">
        <v>61226</v>
      </c>
      <c r="F400" s="98"/>
      <c r="G400" s="7">
        <v>18</v>
      </c>
      <c r="H400" s="5">
        <v>51</v>
      </c>
      <c r="I400" s="15">
        <v>788</v>
      </c>
      <c r="J400" s="86">
        <v>788</v>
      </c>
      <c r="K400" s="111">
        <v>788</v>
      </c>
    </row>
    <row r="401" spans="1:12" x14ac:dyDescent="0.2">
      <c r="A401" s="14" t="s">
        <v>252</v>
      </c>
      <c r="B401" s="11"/>
      <c r="C401" s="7">
        <v>1658</v>
      </c>
      <c r="D401" s="9">
        <v>1917</v>
      </c>
      <c r="E401" s="7">
        <v>20735</v>
      </c>
      <c r="F401" s="104"/>
      <c r="G401" s="104" t="s">
        <v>308</v>
      </c>
      <c r="H401" s="9">
        <v>25</v>
      </c>
      <c r="I401" s="82">
        <v>635.9</v>
      </c>
      <c r="J401" s="78">
        <v>635.9</v>
      </c>
      <c r="K401" s="102">
        <v>635.9</v>
      </c>
      <c r="L401" s="2"/>
    </row>
    <row r="402" spans="1:12" x14ac:dyDescent="0.2">
      <c r="A402" s="10" t="s">
        <v>276</v>
      </c>
      <c r="C402" s="4">
        <v>1029</v>
      </c>
      <c r="D402" s="5">
        <v>1186</v>
      </c>
      <c r="E402" s="4">
        <v>9378</v>
      </c>
      <c r="F402" s="47">
        <f>SUM(D372:D402)</f>
        <v>45335</v>
      </c>
      <c r="G402" s="7">
        <v>13</v>
      </c>
      <c r="H402" s="5">
        <v>77</v>
      </c>
      <c r="I402" s="15">
        <v>895</v>
      </c>
      <c r="J402" s="86">
        <v>895</v>
      </c>
      <c r="K402" s="111">
        <v>895</v>
      </c>
      <c r="L402" s="2"/>
    </row>
    <row r="403" spans="1:12" x14ac:dyDescent="0.2">
      <c r="C403" s="4"/>
      <c r="D403" s="4"/>
      <c r="E403" s="118"/>
      <c r="F403" s="98"/>
      <c r="G403" s="4"/>
      <c r="H403" s="9"/>
      <c r="I403" s="15"/>
      <c r="K403" s="99"/>
      <c r="L403" s="2"/>
    </row>
    <row r="404" spans="1:12" x14ac:dyDescent="0.2">
      <c r="A404" s="100" t="s">
        <v>370</v>
      </c>
      <c r="B404" s="101"/>
      <c r="C404" s="4"/>
      <c r="D404" s="4"/>
      <c r="E404" s="4"/>
      <c r="F404" s="98"/>
      <c r="G404" s="4"/>
      <c r="H404" s="1"/>
      <c r="I404" s="15"/>
      <c r="K404" s="99"/>
      <c r="L404" s="2"/>
    </row>
    <row r="405" spans="1:12" x14ac:dyDescent="0.2">
      <c r="A405" s="10" t="s">
        <v>225</v>
      </c>
      <c r="C405" s="4">
        <v>1458</v>
      </c>
      <c r="D405" s="5">
        <v>1819</v>
      </c>
      <c r="E405" s="4">
        <v>57580</v>
      </c>
      <c r="F405" s="98"/>
      <c r="G405" s="76" t="s">
        <v>308</v>
      </c>
      <c r="H405" s="5">
        <v>42</v>
      </c>
      <c r="I405" s="82">
        <v>710</v>
      </c>
      <c r="J405" s="86">
        <v>721</v>
      </c>
      <c r="K405" s="111">
        <v>721</v>
      </c>
      <c r="L405" s="2"/>
    </row>
    <row r="406" spans="1:12" x14ac:dyDescent="0.2">
      <c r="A406" s="10" t="s">
        <v>226</v>
      </c>
      <c r="C406" s="4">
        <v>721</v>
      </c>
      <c r="D406" s="5">
        <v>809</v>
      </c>
      <c r="E406" s="4">
        <v>14397</v>
      </c>
      <c r="F406" s="98"/>
      <c r="G406" s="7">
        <v>44</v>
      </c>
      <c r="H406" s="5">
        <v>25</v>
      </c>
      <c r="I406" s="15">
        <v>865</v>
      </c>
      <c r="J406" s="86">
        <v>865</v>
      </c>
      <c r="K406" s="111">
        <v>865</v>
      </c>
      <c r="L406" s="2"/>
    </row>
    <row r="407" spans="1:12" s="19" customFormat="1" x14ac:dyDescent="0.2">
      <c r="A407" s="10" t="s">
        <v>227</v>
      </c>
      <c r="B407" s="8"/>
      <c r="C407" s="4">
        <v>1170</v>
      </c>
      <c r="D407" s="5">
        <v>1180</v>
      </c>
      <c r="E407" s="4">
        <v>43712</v>
      </c>
      <c r="F407" s="98"/>
      <c r="G407" s="76" t="s">
        <v>308</v>
      </c>
      <c r="H407" s="5">
        <v>0</v>
      </c>
      <c r="I407" s="15">
        <v>622</v>
      </c>
      <c r="J407" s="86">
        <v>658</v>
      </c>
      <c r="K407" s="102">
        <f>SUM(J407,22.2)</f>
        <v>680.2</v>
      </c>
    </row>
    <row r="408" spans="1:12" s="19" customFormat="1" x14ac:dyDescent="0.2">
      <c r="A408" s="14" t="s">
        <v>282</v>
      </c>
      <c r="B408" s="11"/>
      <c r="C408" s="7">
        <v>1348</v>
      </c>
      <c r="D408" s="9">
        <v>1503</v>
      </c>
      <c r="E408" s="7">
        <v>9786</v>
      </c>
      <c r="F408" s="106"/>
      <c r="G408" s="7">
        <v>290</v>
      </c>
      <c r="H408" s="9">
        <v>348</v>
      </c>
      <c r="I408" s="82">
        <v>875</v>
      </c>
      <c r="J408" s="78">
        <v>890</v>
      </c>
      <c r="K408" s="102">
        <f>SUM(J408,66)</f>
        <v>956</v>
      </c>
    </row>
    <row r="409" spans="1:12" x14ac:dyDescent="0.2">
      <c r="A409" s="14" t="s">
        <v>371</v>
      </c>
      <c r="B409" s="11"/>
      <c r="C409" s="7">
        <v>0</v>
      </c>
      <c r="D409" s="9">
        <v>0</v>
      </c>
      <c r="E409" s="7">
        <v>0</v>
      </c>
      <c r="F409" s="106"/>
      <c r="G409" s="7">
        <v>0</v>
      </c>
      <c r="H409" s="9">
        <v>0</v>
      </c>
      <c r="I409" s="82"/>
      <c r="J409" s="82">
        <v>790</v>
      </c>
      <c r="K409" s="99">
        <v>840</v>
      </c>
      <c r="L409" s="2"/>
    </row>
    <row r="410" spans="1:12" x14ac:dyDescent="0.2">
      <c r="A410" s="10" t="s">
        <v>228</v>
      </c>
      <c r="C410" s="4">
        <v>1625</v>
      </c>
      <c r="D410" s="5">
        <v>1931</v>
      </c>
      <c r="E410" s="4">
        <v>64792</v>
      </c>
      <c r="F410" s="98"/>
      <c r="G410" s="76" t="s">
        <v>338</v>
      </c>
      <c r="H410" s="6" t="s">
        <v>338</v>
      </c>
      <c r="I410" s="15">
        <v>680.7</v>
      </c>
      <c r="J410" s="86">
        <v>696.4</v>
      </c>
      <c r="K410" s="102">
        <f>SUM(J410,23.5)</f>
        <v>719.9</v>
      </c>
      <c r="L410" s="2"/>
    </row>
    <row r="411" spans="1:12" x14ac:dyDescent="0.2">
      <c r="A411" s="10" t="s">
        <v>229</v>
      </c>
      <c r="C411" s="4">
        <v>2705</v>
      </c>
      <c r="D411" s="5">
        <v>3148</v>
      </c>
      <c r="E411" s="4">
        <v>169709</v>
      </c>
      <c r="F411" s="98"/>
      <c r="G411" s="4">
        <v>24</v>
      </c>
      <c r="H411" s="6">
        <v>54</v>
      </c>
      <c r="I411" s="15">
        <v>640</v>
      </c>
      <c r="J411" s="86">
        <v>700</v>
      </c>
      <c r="K411" s="111">
        <v>700</v>
      </c>
      <c r="L411" s="2"/>
    </row>
    <row r="412" spans="1:12" x14ac:dyDescent="0.2">
      <c r="A412" s="10" t="s">
        <v>230</v>
      </c>
      <c r="C412" s="7">
        <v>1017</v>
      </c>
      <c r="D412" s="5">
        <v>1173</v>
      </c>
      <c r="E412" s="4">
        <v>104244</v>
      </c>
      <c r="F412" s="76"/>
      <c r="G412" s="104">
        <v>30</v>
      </c>
      <c r="H412" s="5">
        <v>97</v>
      </c>
      <c r="I412" s="15">
        <v>695</v>
      </c>
      <c r="J412" s="86">
        <v>745</v>
      </c>
      <c r="K412" s="102">
        <f>SUM(J412,25)</f>
        <v>770</v>
      </c>
      <c r="L412" s="2"/>
    </row>
    <row r="413" spans="1:12" x14ac:dyDescent="0.2">
      <c r="A413" s="10" t="s">
        <v>231</v>
      </c>
      <c r="C413" s="4">
        <v>2301</v>
      </c>
      <c r="D413" s="5">
        <v>2087</v>
      </c>
      <c r="E413" s="4">
        <v>145450</v>
      </c>
      <c r="F413" s="76"/>
      <c r="G413" s="76" t="s">
        <v>308</v>
      </c>
      <c r="H413" s="5">
        <v>5</v>
      </c>
      <c r="I413" s="15">
        <v>770</v>
      </c>
      <c r="J413" s="86">
        <v>828</v>
      </c>
      <c r="K413" s="102">
        <f>SUM(J413,20)</f>
        <v>848</v>
      </c>
      <c r="L413" s="2"/>
    </row>
    <row r="414" spans="1:12" x14ac:dyDescent="0.2">
      <c r="A414" s="10" t="s">
        <v>242</v>
      </c>
      <c r="C414" s="4">
        <v>1443</v>
      </c>
      <c r="D414" s="5">
        <v>1800</v>
      </c>
      <c r="E414" s="4">
        <v>21102</v>
      </c>
      <c r="F414" s="98"/>
      <c r="G414" s="4">
        <v>10</v>
      </c>
      <c r="H414" s="5">
        <v>115</v>
      </c>
      <c r="I414" s="15">
        <v>810</v>
      </c>
      <c r="J414" s="86">
        <v>810</v>
      </c>
      <c r="K414" s="111">
        <v>810</v>
      </c>
      <c r="L414" s="2"/>
    </row>
    <row r="415" spans="1:12" x14ac:dyDescent="0.2">
      <c r="A415" s="10" t="s">
        <v>232</v>
      </c>
      <c r="C415" s="4">
        <v>1486</v>
      </c>
      <c r="D415" s="5">
        <v>1694</v>
      </c>
      <c r="E415" s="4">
        <v>69076</v>
      </c>
      <c r="F415" s="98"/>
      <c r="G415" s="7">
        <v>27</v>
      </c>
      <c r="H415" s="5">
        <v>85</v>
      </c>
      <c r="I415" s="15">
        <v>617</v>
      </c>
      <c r="J415" s="86">
        <v>617</v>
      </c>
      <c r="K415" s="111">
        <v>617</v>
      </c>
      <c r="L415" s="2"/>
    </row>
    <row r="416" spans="1:12" x14ac:dyDescent="0.2">
      <c r="A416" s="10" t="s">
        <v>233</v>
      </c>
      <c r="C416" s="4">
        <v>1607</v>
      </c>
      <c r="D416" s="5">
        <v>1690</v>
      </c>
      <c r="E416" s="4">
        <v>59977</v>
      </c>
      <c r="F416" s="98"/>
      <c r="G416" s="7">
        <v>104</v>
      </c>
      <c r="H416" s="5">
        <v>144</v>
      </c>
      <c r="I416" s="15">
        <v>587</v>
      </c>
      <c r="J416" s="86">
        <v>700</v>
      </c>
      <c r="K416" s="111">
        <v>700</v>
      </c>
      <c r="L416" s="2"/>
    </row>
    <row r="417" spans="1:17" x14ac:dyDescent="0.2">
      <c r="A417" s="10" t="s">
        <v>337</v>
      </c>
      <c r="C417" s="4">
        <v>998</v>
      </c>
      <c r="D417" s="5">
        <v>1516</v>
      </c>
      <c r="E417" s="4">
        <v>3501</v>
      </c>
      <c r="F417" s="98"/>
      <c r="G417" s="7">
        <v>13</v>
      </c>
      <c r="H417" s="5">
        <v>99</v>
      </c>
      <c r="I417" s="15">
        <v>840</v>
      </c>
      <c r="J417" s="86">
        <v>840</v>
      </c>
      <c r="K417" s="102">
        <f>SUM(J417,30)</f>
        <v>870</v>
      </c>
      <c r="L417" s="2"/>
    </row>
    <row r="418" spans="1:17" s="19" customFormat="1" x14ac:dyDescent="0.2">
      <c r="A418" s="14" t="s">
        <v>312</v>
      </c>
      <c r="B418" s="150" t="s">
        <v>358</v>
      </c>
      <c r="C418" s="132">
        <v>951</v>
      </c>
      <c r="D418" s="5">
        <v>1322</v>
      </c>
      <c r="E418" s="4">
        <v>2657</v>
      </c>
      <c r="F418" s="98"/>
      <c r="G418" s="7">
        <v>106</v>
      </c>
      <c r="H418" s="5">
        <v>326</v>
      </c>
      <c r="I418" s="15">
        <v>875</v>
      </c>
      <c r="J418" s="86">
        <v>900</v>
      </c>
      <c r="K418" s="102">
        <f>SUM(J418,55)</f>
        <v>955</v>
      </c>
    </row>
    <row r="419" spans="1:17" s="19" customFormat="1" x14ac:dyDescent="0.2">
      <c r="A419" s="14" t="s">
        <v>234</v>
      </c>
      <c r="B419" s="11"/>
      <c r="C419" s="7">
        <v>1177</v>
      </c>
      <c r="D419" s="9">
        <v>1520</v>
      </c>
      <c r="E419" s="7">
        <v>121225</v>
      </c>
      <c r="F419" s="106"/>
      <c r="G419" s="7">
        <v>1</v>
      </c>
      <c r="H419" s="9">
        <v>46</v>
      </c>
      <c r="I419" s="82">
        <v>710</v>
      </c>
      <c r="J419" s="78">
        <v>721</v>
      </c>
      <c r="K419" s="102">
        <v>721</v>
      </c>
    </row>
    <row r="420" spans="1:17" x14ac:dyDescent="0.2">
      <c r="A420" s="14" t="s">
        <v>326</v>
      </c>
      <c r="B420" s="11"/>
      <c r="C420" s="7">
        <v>1102</v>
      </c>
      <c r="D420" s="9">
        <v>1238</v>
      </c>
      <c r="E420" s="7">
        <v>5343</v>
      </c>
      <c r="F420" s="106"/>
      <c r="G420" s="7">
        <v>112</v>
      </c>
      <c r="H420" s="9">
        <v>176</v>
      </c>
      <c r="I420" s="82">
        <v>875</v>
      </c>
      <c r="J420" s="78">
        <v>900</v>
      </c>
      <c r="K420" s="102">
        <f>SUM(J420,50)</f>
        <v>950</v>
      </c>
      <c r="L420" s="2"/>
    </row>
    <row r="421" spans="1:17" s="19" customFormat="1" x14ac:dyDescent="0.2">
      <c r="A421" s="10" t="s">
        <v>235</v>
      </c>
      <c r="B421" s="8"/>
      <c r="C421" s="4">
        <v>1885</v>
      </c>
      <c r="D421" s="5">
        <v>2060</v>
      </c>
      <c r="E421" s="7">
        <v>149950</v>
      </c>
      <c r="F421" s="98"/>
      <c r="G421" s="7">
        <v>117</v>
      </c>
      <c r="H421" s="5">
        <v>127</v>
      </c>
      <c r="I421" s="15">
        <v>695</v>
      </c>
      <c r="J421" s="86">
        <v>730</v>
      </c>
      <c r="K421" s="102">
        <f>SUM(J421,28)</f>
        <v>758</v>
      </c>
    </row>
    <row r="422" spans="1:17" s="19" customFormat="1" x14ac:dyDescent="0.2">
      <c r="A422" s="14" t="s">
        <v>236</v>
      </c>
      <c r="B422" s="11"/>
      <c r="C422" s="7">
        <v>1609</v>
      </c>
      <c r="D422" s="9">
        <v>1717</v>
      </c>
      <c r="E422" s="7">
        <v>73454</v>
      </c>
      <c r="F422" s="103">
        <f>SUM(D405:D422)</f>
        <v>28207</v>
      </c>
      <c r="G422" s="7">
        <v>31</v>
      </c>
      <c r="H422" s="9">
        <v>80</v>
      </c>
      <c r="I422" s="82">
        <v>727</v>
      </c>
      <c r="J422" s="78">
        <v>742</v>
      </c>
      <c r="K422" s="102">
        <v>742</v>
      </c>
    </row>
    <row r="423" spans="1:17" x14ac:dyDescent="0.2">
      <c r="A423" s="14"/>
      <c r="B423" s="11"/>
      <c r="C423" s="7"/>
      <c r="D423" s="7"/>
      <c r="E423" s="143"/>
      <c r="F423" s="106"/>
      <c r="G423" s="104"/>
      <c r="H423" s="9"/>
      <c r="I423" s="82"/>
      <c r="J423" s="82"/>
      <c r="K423" s="99"/>
      <c r="L423" s="2"/>
    </row>
    <row r="424" spans="1:17" s="19" customFormat="1" x14ac:dyDescent="0.2">
      <c r="A424" s="100" t="s">
        <v>237</v>
      </c>
      <c r="B424" s="101"/>
      <c r="C424" s="4"/>
      <c r="D424" s="4"/>
      <c r="E424" s="4"/>
      <c r="F424" s="76"/>
      <c r="G424" s="4"/>
      <c r="H424" s="5"/>
      <c r="I424" s="15"/>
      <c r="J424" s="15"/>
      <c r="K424" s="99"/>
    </row>
    <row r="425" spans="1:17" x14ac:dyDescent="0.2">
      <c r="A425" s="14" t="s">
        <v>238</v>
      </c>
      <c r="B425" s="11"/>
      <c r="C425" s="7">
        <v>373</v>
      </c>
      <c r="D425" s="9">
        <v>407</v>
      </c>
      <c r="E425" s="7">
        <v>17921</v>
      </c>
      <c r="F425" s="106"/>
      <c r="G425" s="7">
        <v>8</v>
      </c>
      <c r="H425" s="9">
        <v>337</v>
      </c>
      <c r="I425" s="82">
        <v>596</v>
      </c>
      <c r="J425" s="78">
        <v>607</v>
      </c>
      <c r="K425" s="102">
        <f>SUM(J425,55)</f>
        <v>662</v>
      </c>
      <c r="L425" s="2"/>
    </row>
    <row r="426" spans="1:17" x14ac:dyDescent="0.2">
      <c r="A426" s="10" t="s">
        <v>239</v>
      </c>
      <c r="B426" s="122"/>
      <c r="C426" s="4">
        <v>587</v>
      </c>
      <c r="D426" s="5">
        <v>577</v>
      </c>
      <c r="E426" s="4">
        <v>26408</v>
      </c>
      <c r="F426" s="47">
        <f>SUM(D425:D426)</f>
        <v>984</v>
      </c>
      <c r="G426" s="76">
        <v>27</v>
      </c>
      <c r="H426" s="5">
        <v>41</v>
      </c>
      <c r="I426" s="15">
        <v>760.65</v>
      </c>
      <c r="J426" s="86">
        <v>760.65</v>
      </c>
      <c r="K426" s="111">
        <v>760.65</v>
      </c>
      <c r="L426" s="25"/>
    </row>
    <row r="427" spans="1:17" x14ac:dyDescent="0.2">
      <c r="A427" s="91"/>
      <c r="B427" s="92"/>
      <c r="C427" s="4"/>
      <c r="D427" s="4"/>
      <c r="E427" s="151"/>
      <c r="F427" s="93"/>
      <c r="G427" s="152"/>
      <c r="H427" s="153"/>
      <c r="I427" s="15"/>
      <c r="K427" s="154"/>
      <c r="L427" s="2"/>
    </row>
    <row r="428" spans="1:17" x14ac:dyDescent="0.2">
      <c r="A428" s="100" t="s">
        <v>240</v>
      </c>
      <c r="B428" s="101"/>
      <c r="C428" s="4"/>
      <c r="D428" s="4"/>
      <c r="E428" s="4"/>
      <c r="F428" s="98"/>
      <c r="G428" s="4"/>
      <c r="H428" s="5"/>
      <c r="I428" s="15"/>
      <c r="K428" s="99"/>
      <c r="L428" s="2"/>
    </row>
    <row r="429" spans="1:17" x14ac:dyDescent="0.2">
      <c r="A429" s="10" t="s">
        <v>241</v>
      </c>
      <c r="C429" s="4">
        <v>3591</v>
      </c>
      <c r="D429" s="5">
        <v>3914</v>
      </c>
      <c r="E429" s="4">
        <v>109015</v>
      </c>
      <c r="F429" s="47">
        <f>SUM(D429)</f>
        <v>3914</v>
      </c>
      <c r="G429" s="4">
        <v>0</v>
      </c>
      <c r="H429" s="5">
        <v>0</v>
      </c>
      <c r="I429" s="15">
        <v>392</v>
      </c>
      <c r="J429" s="86">
        <v>392</v>
      </c>
      <c r="K429" s="15">
        <v>392</v>
      </c>
      <c r="L429" s="2"/>
    </row>
    <row r="430" spans="1:17" s="12" customFormat="1" x14ac:dyDescent="0.2">
      <c r="A430" s="10"/>
      <c r="B430" s="8"/>
      <c r="C430" s="10"/>
      <c r="D430" s="4"/>
      <c r="E430" s="118"/>
      <c r="F430" s="98"/>
      <c r="G430" s="4"/>
      <c r="H430" s="5"/>
      <c r="I430" s="86"/>
      <c r="J430" s="15"/>
      <c r="K430" s="99"/>
      <c r="M430" s="53"/>
      <c r="N430" s="53"/>
      <c r="O430" s="53"/>
      <c r="P430" s="53"/>
      <c r="Q430" s="53"/>
    </row>
    <row r="431" spans="1:17" x14ac:dyDescent="0.2">
      <c r="A431" s="1" t="s">
        <v>328</v>
      </c>
      <c r="B431" s="119" t="s">
        <v>358</v>
      </c>
      <c r="C431" s="155">
        <f>SUM(C16:C430)</f>
        <v>472308</v>
      </c>
      <c r="D431" s="9">
        <f>SUM(D16:D430)</f>
        <v>542774</v>
      </c>
      <c r="E431" s="104">
        <f>SUM(E15:E429)</f>
        <v>26515207</v>
      </c>
      <c r="F431" s="5">
        <f>SUM(F17:F430)</f>
        <v>542774</v>
      </c>
      <c r="G431" s="104">
        <f>SUM(G16:G429)</f>
        <v>24196</v>
      </c>
      <c r="H431" s="71">
        <f>SUM(H16:H429)</f>
        <v>54980</v>
      </c>
      <c r="I431" s="71"/>
      <c r="J431" s="71"/>
      <c r="K431" s="71"/>
      <c r="L431" s="2"/>
    </row>
    <row r="432" spans="1:17" s="10" customFormat="1" x14ac:dyDescent="0.2">
      <c r="A432" s="22"/>
      <c r="B432" s="64"/>
      <c r="C432" s="4"/>
      <c r="D432" s="5"/>
      <c r="E432" s="5"/>
      <c r="F432" s="6"/>
      <c r="G432" s="5"/>
      <c r="H432" s="5"/>
      <c r="I432" s="15"/>
      <c r="J432" s="15"/>
      <c r="K432" s="15"/>
      <c r="M432" s="14"/>
      <c r="N432" s="14"/>
      <c r="O432" s="14"/>
      <c r="P432" s="14"/>
      <c r="Q432" s="14"/>
    </row>
    <row r="433" spans="1:63" s="10" customFormat="1" ht="12.75" customHeight="1" x14ac:dyDescent="0.2">
      <c r="A433" s="158" t="s">
        <v>391</v>
      </c>
      <c r="B433" s="14"/>
      <c r="D433" s="1"/>
      <c r="E433" s="1"/>
      <c r="F433" s="70"/>
      <c r="G433" s="1"/>
      <c r="H433" s="1"/>
      <c r="I433" s="16"/>
      <c r="J433" s="15"/>
      <c r="K433" s="82"/>
      <c r="L433" s="90"/>
      <c r="M433" s="89"/>
      <c r="N433" s="89"/>
      <c r="O433" s="89"/>
      <c r="P433" s="89"/>
      <c r="Q433" s="89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</row>
    <row r="434" spans="1:63" s="10" customFormat="1" x14ac:dyDescent="0.2">
      <c r="A434" s="11"/>
      <c r="B434" s="11"/>
      <c r="C434" s="4"/>
      <c r="D434" s="5"/>
      <c r="E434" s="5"/>
      <c r="F434" s="6"/>
      <c r="G434" s="5"/>
      <c r="H434" s="5"/>
      <c r="I434" s="15"/>
      <c r="J434" s="15"/>
      <c r="K434" s="82"/>
      <c r="L434" s="74"/>
      <c r="N434" s="14"/>
      <c r="O434" s="14"/>
      <c r="P434" s="14"/>
      <c r="Q434" s="14"/>
    </row>
    <row r="435" spans="1:63" s="10" customFormat="1" x14ac:dyDescent="0.2">
      <c r="A435" s="14" t="s">
        <v>394</v>
      </c>
      <c r="C435" s="16"/>
      <c r="D435" s="1"/>
      <c r="G435" s="159" t="s">
        <v>395</v>
      </c>
      <c r="H435" s="74"/>
      <c r="I435" s="84"/>
      <c r="J435" s="85"/>
      <c r="K435" s="74"/>
      <c r="L435" s="13"/>
      <c r="M435" s="14"/>
      <c r="N435" s="14"/>
      <c r="O435" s="14"/>
      <c r="P435" s="14"/>
      <c r="Q435" s="14"/>
    </row>
    <row r="436" spans="1:63" s="10" customFormat="1" x14ac:dyDescent="0.2">
      <c r="D436" s="1"/>
      <c r="F436" s="33"/>
      <c r="I436" s="16"/>
      <c r="J436" s="15"/>
      <c r="K436" s="82"/>
      <c r="L436" s="14"/>
      <c r="N436" s="14"/>
      <c r="O436" s="14"/>
      <c r="P436" s="14"/>
      <c r="Q436" s="14"/>
    </row>
    <row r="437" spans="1:63" x14ac:dyDescent="0.2">
      <c r="A437" s="63" t="s">
        <v>379</v>
      </c>
      <c r="B437" s="14"/>
      <c r="C437" s="17"/>
      <c r="D437" s="63"/>
      <c r="E437" s="14"/>
      <c r="F437" s="10"/>
      <c r="G437" s="63" t="s">
        <v>381</v>
      </c>
      <c r="H437" s="17"/>
      <c r="I437" s="82"/>
      <c r="J437" s="82"/>
      <c r="K437" s="13"/>
    </row>
    <row r="438" spans="1:63" s="34" customFormat="1" x14ac:dyDescent="0.2">
      <c r="A438" s="10"/>
      <c r="B438" s="8"/>
      <c r="C438" s="23"/>
      <c r="D438" s="5"/>
      <c r="E438" s="2"/>
      <c r="F438" s="31"/>
      <c r="G438" s="2"/>
      <c r="H438" s="2"/>
      <c r="I438" s="37"/>
      <c r="J438" s="15"/>
      <c r="K438" s="82"/>
      <c r="L438" s="59"/>
      <c r="M438" s="43"/>
      <c r="N438" s="43"/>
      <c r="O438" s="43"/>
      <c r="P438" s="43"/>
      <c r="Q438" s="43"/>
    </row>
    <row r="439" spans="1:63" s="34" customFormat="1" x14ac:dyDescent="0.2">
      <c r="A439" s="57"/>
      <c r="B439" s="69"/>
      <c r="D439" s="57"/>
      <c r="F439" s="35"/>
      <c r="I439" s="58"/>
      <c r="J439" s="15"/>
      <c r="K439" s="82"/>
      <c r="L439" s="59"/>
      <c r="M439" s="43"/>
      <c r="N439" s="43"/>
      <c r="O439" s="43"/>
      <c r="P439" s="43"/>
      <c r="Q439" s="43"/>
    </row>
    <row r="440" spans="1:63" x14ac:dyDescent="0.2">
      <c r="A440" s="57"/>
      <c r="B440" s="69"/>
      <c r="C440" s="34"/>
      <c r="D440" s="56"/>
      <c r="E440" s="34"/>
      <c r="F440" s="35"/>
      <c r="G440" s="34"/>
      <c r="H440" s="34"/>
      <c r="I440" s="58"/>
    </row>
    <row r="442" spans="1:63" x14ac:dyDescent="0.2">
      <c r="G442" s="10"/>
      <c r="H442" s="74"/>
      <c r="I442" s="74"/>
      <c r="J442" s="84"/>
      <c r="K442" s="85"/>
    </row>
  </sheetData>
  <phoneticPr fontId="7" type="noConversion"/>
  <printOptions horizontalCentered="1"/>
  <pageMargins left="0" right="0" top="0.39370078740157483" bottom="0.39370078740157483" header="0.51181102362204722" footer="0.51181102362204722"/>
  <pageSetup paperSize="9" scale="52" fitToHeight="3" orientation="portrait" r:id="rId1"/>
  <headerFooter alignWithMargins="0"/>
  <rowBreaks count="3" manualBreakCount="3">
    <brk id="104" max="11" man="1"/>
    <brk id="214" max="11" man="1"/>
    <brk id="32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direct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direct!Print_Area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for Directory</dc:title>
  <dc:subject>Cremation Tables</dc:subject>
  <dc:creator>Carol Cable</dc:creator>
  <cp:lastModifiedBy>Meredith Seabrook</cp:lastModifiedBy>
  <cp:lastPrinted>2021-05-05T13:57:52Z</cp:lastPrinted>
  <dcterms:created xsi:type="dcterms:W3CDTF">2002-04-02T12:43:30Z</dcterms:created>
  <dcterms:modified xsi:type="dcterms:W3CDTF">2022-05-20T09:25:52Z</dcterms:modified>
</cp:coreProperties>
</file>